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defaultThemeVersion="166925"/>
  <mc:AlternateContent xmlns:mc="http://schemas.openxmlformats.org/markup-compatibility/2006">
    <mc:Choice Requires="x15">
      <x15ac:absPath xmlns:x15ac="http://schemas.microsoft.com/office/spreadsheetml/2010/11/ac" url="https://qedu-my.sharepoint.com/personal/clmck3_eq_edu_au/Documents/"/>
    </mc:Choice>
  </mc:AlternateContent>
  <xr:revisionPtr revIDLastSave="248" documentId="13_ncr:20001_{A91BE27A-0286-4403-9DD7-DA804DF661E8}" xr6:coauthVersionLast="47" xr6:coauthVersionMax="47" xr10:uidLastSave="{5083E438-92B7-4599-A354-FBA7DA6CCA7E}"/>
  <bookViews>
    <workbookView xWindow="-120" yWindow="-16320" windowWidth="29040" windowHeight="15720" xr2:uid="{99C054F9-0C7F-4CA1-9466-B19C189848C1}"/>
  </bookViews>
  <sheets>
    <sheet name="Book the Cook" sheetId="4" r:id="rId1"/>
    <sheet name="Menu" sheetId="1" r:id="rId2"/>
    <sheet name="Office use only"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 l="1"/>
  <c r="E3" i="1"/>
  <c r="B14" i="2"/>
  <c r="H14" i="2"/>
  <c r="D15" i="1"/>
  <c r="D2" i="1" l="1"/>
  <c r="J18" i="1"/>
  <c r="K4" i="2" l="1"/>
  <c r="H6" i="2"/>
  <c r="J3" i="2" l="1"/>
  <c r="J2" i="2"/>
  <c r="J1" i="2"/>
  <c r="A1" i="2"/>
  <c r="A3" i="2"/>
  <c r="D2" i="2" l="1"/>
  <c r="A2" i="2"/>
  <c r="B26" i="2" l="1"/>
  <c r="B5" i="2"/>
  <c r="E5" i="2" s="1"/>
  <c r="H5" i="2" s="1"/>
  <c r="K5" i="2" s="1"/>
  <c r="Q22" i="2" l="1"/>
  <c r="N22" i="2"/>
  <c r="K22" i="2"/>
  <c r="H22" i="2"/>
  <c r="E22" i="2"/>
  <c r="B22" i="2"/>
  <c r="N27" i="1"/>
  <c r="N26" i="1"/>
  <c r="N25" i="1"/>
  <c r="N24" i="1"/>
  <c r="N23" i="1"/>
  <c r="N22" i="1"/>
  <c r="N21" i="1"/>
  <c r="L27" i="1"/>
  <c r="L26" i="1"/>
  <c r="L25" i="1"/>
  <c r="L24" i="1"/>
  <c r="L23" i="1"/>
  <c r="L22" i="1"/>
  <c r="L21" i="1"/>
  <c r="J27" i="1"/>
  <c r="J26" i="1"/>
  <c r="J25" i="1"/>
  <c r="J24" i="1"/>
  <c r="J23" i="1"/>
  <c r="J22" i="1"/>
  <c r="J21" i="1"/>
  <c r="H27" i="1"/>
  <c r="H26" i="1"/>
  <c r="H25" i="1"/>
  <c r="H24" i="1"/>
  <c r="H23" i="1"/>
  <c r="H22" i="1"/>
  <c r="H21" i="1"/>
  <c r="F27" i="1"/>
  <c r="F26" i="1"/>
  <c r="F25" i="1"/>
  <c r="F24" i="1"/>
  <c r="F23" i="1"/>
  <c r="F22" i="1"/>
  <c r="F21" i="1"/>
  <c r="D27" i="1"/>
  <c r="D26" i="1"/>
  <c r="D24" i="1"/>
  <c r="D23" i="1"/>
  <c r="D22" i="1"/>
  <c r="D25" i="1"/>
  <c r="D21" i="1"/>
  <c r="I7" i="1" l="1"/>
  <c r="B18" i="2" l="1"/>
  <c r="T14" i="2"/>
  <c r="Q14" i="2"/>
  <c r="N14" i="2"/>
  <c r="K14" i="2"/>
  <c r="E14" i="2" l="1"/>
  <c r="E6" i="2"/>
  <c r="F15" i="1"/>
  <c r="T6" i="2"/>
  <c r="Q6" i="2"/>
  <c r="N6" i="2"/>
  <c r="K6" i="2"/>
  <c r="Q26" i="2"/>
  <c r="N26" i="2"/>
  <c r="K26" i="2"/>
  <c r="H26" i="2"/>
  <c r="T4" i="2"/>
  <c r="Q4" i="2"/>
  <c r="N4" i="2"/>
  <c r="T18" i="2"/>
  <c r="Q18" i="2"/>
  <c r="N18" i="2"/>
  <c r="K18" i="2"/>
  <c r="H18" i="2"/>
  <c r="K10" i="2"/>
  <c r="E18" i="2"/>
  <c r="E10" i="2"/>
  <c r="N5" i="2" l="1"/>
  <c r="Q5" i="2" s="1"/>
  <c r="T5" i="2" s="1"/>
  <c r="E9" i="2"/>
  <c r="F9" i="2" s="1"/>
  <c r="G9" i="2" s="1"/>
  <c r="H9" i="2" s="1"/>
  <c r="E8" i="2"/>
  <c r="E7" i="2"/>
  <c r="E26" i="2"/>
  <c r="D28" i="1"/>
  <c r="T10" i="2"/>
  <c r="Q10" i="2"/>
  <c r="N10" i="2"/>
  <c r="H10" i="2"/>
  <c r="B10" i="2"/>
  <c r="D14" i="1"/>
  <c r="F6" i="2" l="1"/>
  <c r="F8" i="2"/>
  <c r="G8" i="2" s="1"/>
  <c r="H8" i="2" s="1"/>
  <c r="I8" i="2" s="1"/>
  <c r="F7" i="2"/>
  <c r="I9" i="2"/>
  <c r="J9" i="2" s="1"/>
  <c r="K9" i="2" s="1"/>
  <c r="L9" i="2" s="1"/>
  <c r="M9" i="2" s="1"/>
  <c r="N9" i="2" s="1"/>
  <c r="O9" i="2" s="1"/>
  <c r="P9" i="2" s="1"/>
  <c r="Q9" i="2" s="1"/>
  <c r="R9" i="2" s="1"/>
  <c r="S9" i="2" s="1"/>
  <c r="T9" i="2" s="1"/>
  <c r="U9" i="2" s="1"/>
  <c r="V9" i="2" s="1"/>
  <c r="G7" i="2" l="1"/>
  <c r="H7" i="2" s="1"/>
  <c r="G6" i="2"/>
  <c r="J8" i="2"/>
  <c r="K8" i="2" s="1"/>
  <c r="L8" i="2" s="1"/>
  <c r="M8" i="2" s="1"/>
  <c r="N8" i="2" s="1"/>
  <c r="O8" i="2" s="1"/>
  <c r="P8" i="2" s="1"/>
  <c r="Q8" i="2" s="1"/>
  <c r="R8" i="2" s="1"/>
  <c r="S8" i="2" s="1"/>
  <c r="T8" i="2" s="1"/>
  <c r="U8" i="2" s="1"/>
  <c r="V8" i="2" s="1"/>
  <c r="O7" i="1"/>
  <c r="K7" i="1"/>
  <c r="M7" i="1"/>
  <c r="J8" i="1"/>
  <c r="N33" i="1"/>
  <c r="N32" i="1"/>
  <c r="N31" i="1"/>
  <c r="N30" i="1"/>
  <c r="N29" i="1"/>
  <c r="N28" i="1"/>
  <c r="L33" i="1"/>
  <c r="L32" i="1"/>
  <c r="L31" i="1"/>
  <c r="L30" i="1"/>
  <c r="L29" i="1"/>
  <c r="L28" i="1"/>
  <c r="J33" i="1"/>
  <c r="J32" i="1"/>
  <c r="J31" i="1"/>
  <c r="J30" i="1"/>
  <c r="J29" i="1"/>
  <c r="J28" i="1"/>
  <c r="H33" i="1"/>
  <c r="H32" i="1"/>
  <c r="H31" i="1"/>
  <c r="H30" i="1"/>
  <c r="H29" i="1"/>
  <c r="H28" i="1"/>
  <c r="F33" i="1"/>
  <c r="F32" i="1"/>
  <c r="F31" i="1"/>
  <c r="F30" i="1"/>
  <c r="F29" i="1"/>
  <c r="F28" i="1"/>
  <c r="D33" i="1"/>
  <c r="D32" i="1"/>
  <c r="D31" i="1"/>
  <c r="D30" i="1"/>
  <c r="D29" i="1"/>
  <c r="P18" i="1"/>
  <c r="P17" i="1"/>
  <c r="P16" i="1"/>
  <c r="P15" i="1"/>
  <c r="N18" i="1"/>
  <c r="N17" i="1"/>
  <c r="N16" i="1"/>
  <c r="N15" i="1"/>
  <c r="P12" i="1"/>
  <c r="P11" i="1"/>
  <c r="P10" i="1"/>
  <c r="P9" i="1"/>
  <c r="P8" i="1"/>
  <c r="N12" i="1"/>
  <c r="N11" i="1"/>
  <c r="N10" i="1"/>
  <c r="N9" i="1"/>
  <c r="N8" i="1"/>
  <c r="J19" i="1"/>
  <c r="L18" i="1"/>
  <c r="L17" i="1"/>
  <c r="L16" i="1"/>
  <c r="L15" i="1"/>
  <c r="L12" i="1"/>
  <c r="L11" i="1"/>
  <c r="L10" i="1"/>
  <c r="L9" i="1"/>
  <c r="L8" i="1"/>
  <c r="J17" i="1"/>
  <c r="J16" i="1"/>
  <c r="J15" i="1"/>
  <c r="J12" i="1"/>
  <c r="H18" i="1"/>
  <c r="H17" i="1"/>
  <c r="H16" i="1"/>
  <c r="H15" i="1"/>
  <c r="F18" i="1"/>
  <c r="F17" i="1"/>
  <c r="F16" i="1"/>
  <c r="J11" i="1"/>
  <c r="J10" i="1"/>
  <c r="J9" i="1"/>
  <c r="P19" i="1"/>
  <c r="P13" i="1"/>
  <c r="N19" i="1"/>
  <c r="N13" i="1"/>
  <c r="L19" i="1"/>
  <c r="L13" i="1"/>
  <c r="J13" i="1"/>
  <c r="H19" i="1"/>
  <c r="F19" i="1"/>
  <c r="D19" i="1"/>
  <c r="F13" i="1"/>
  <c r="H13" i="1"/>
  <c r="H12" i="1"/>
  <c r="H11" i="1"/>
  <c r="H10" i="1"/>
  <c r="H9" i="1"/>
  <c r="H8" i="1"/>
  <c r="F8" i="1"/>
  <c r="F12" i="1"/>
  <c r="F11" i="1"/>
  <c r="F10" i="1"/>
  <c r="F9" i="1"/>
  <c r="I7" i="2" l="1"/>
  <c r="J7" i="2" s="1"/>
  <c r="K7" i="2" s="1"/>
  <c r="I6" i="2"/>
  <c r="D13" i="1"/>
  <c r="J6" i="2" l="1"/>
  <c r="L6" i="2"/>
  <c r="L7" i="2"/>
  <c r="M7" i="2" s="1"/>
  <c r="N7" i="2" s="1"/>
  <c r="X41" i="1"/>
  <c r="X40" i="1"/>
  <c r="X39" i="1"/>
  <c r="X38" i="1"/>
  <c r="X37" i="1"/>
  <c r="O6" i="2" l="1"/>
  <c r="O7" i="2"/>
  <c r="P7" i="2" s="1"/>
  <c r="Q7" i="2" s="1"/>
  <c r="M6" i="2"/>
  <c r="R7" i="2" l="1"/>
  <c r="S7" i="2" s="1"/>
  <c r="T7" i="2" s="1"/>
  <c r="R6" i="2"/>
  <c r="P6" i="2"/>
  <c r="S6" i="2" l="1"/>
  <c r="U6" i="2"/>
  <c r="U7" i="2"/>
  <c r="V7" i="2" s="1"/>
  <c r="V6" i="2" l="1"/>
</calcChain>
</file>

<file path=xl/sharedStrings.xml><?xml version="1.0" encoding="utf-8"?>
<sst xmlns="http://schemas.openxmlformats.org/spreadsheetml/2006/main" count="81" uniqueCount="69">
  <si>
    <r>
      <rPr>
        <b/>
        <sz val="9"/>
        <color rgb="FF0070C0"/>
        <rFont val="Calibri"/>
        <scheme val="minor"/>
      </rPr>
      <t xml:space="preserve">State Schools: </t>
    </r>
    <r>
      <rPr>
        <sz val="9"/>
        <color rgb="FF000000"/>
        <rFont val="Calibri"/>
        <scheme val="minor"/>
      </rPr>
      <t xml:space="preserve">save in 'Your Daradagee Camp Documents' Folder            </t>
    </r>
    <r>
      <rPr>
        <b/>
        <sz val="9"/>
        <color rgb="FF0070C0"/>
        <rFont val="Calibri"/>
        <scheme val="minor"/>
      </rPr>
      <t>Others</t>
    </r>
    <r>
      <rPr>
        <b/>
        <sz val="9"/>
        <color rgb="FF000000"/>
        <rFont val="Calibri"/>
        <scheme val="minor"/>
      </rPr>
      <t>:</t>
    </r>
    <r>
      <rPr>
        <sz val="9"/>
        <color rgb="FF000000"/>
        <rFont val="Calibri"/>
        <scheme val="minor"/>
      </rPr>
      <t xml:space="preserve"> email this form to your DEEC Camp Coordinator</t>
    </r>
  </si>
  <si>
    <r>
      <rPr>
        <sz val="9"/>
        <color theme="1"/>
        <rFont val="Calibri"/>
        <family val="2"/>
        <scheme val="minor"/>
      </rPr>
      <t>No later than</t>
    </r>
    <r>
      <rPr>
        <b/>
        <sz val="9"/>
        <color theme="1"/>
        <rFont val="Calibri"/>
        <family val="2"/>
        <scheme val="minor"/>
      </rPr>
      <t xml:space="preserve"> 10 school days 
</t>
    </r>
    <r>
      <rPr>
        <sz val="9"/>
        <color theme="1"/>
        <rFont val="Calibri"/>
        <family val="2"/>
        <scheme val="minor"/>
      </rPr>
      <t>before camp</t>
    </r>
  </si>
  <si>
    <t xml:space="preserve">This is your school’s final confirmation of numbers and meal order. You will be invoiced on this information.  Meal charges apply to all students, teachers and accompanying adults participating in meals. Late camp cancellations, late withdrawals or significant decreases in numbers will attract full charges. All visitors who participate in meals will have this charge added to the school invoice. </t>
  </si>
  <si>
    <t>School/
camp</t>
  </si>
  <si>
    <t>Camp Start Date:</t>
  </si>
  <si>
    <t>Camp End Date:</t>
  </si>
  <si>
    <t>Camp leader</t>
  </si>
  <si>
    <t>Year level</t>
  </si>
  <si>
    <t>No. of adults</t>
  </si>
  <si>
    <t>No. of students</t>
  </si>
  <si>
    <t>Total</t>
  </si>
  <si>
    <t>We will do kitchen duties:</t>
  </si>
  <si>
    <t>Attendees usually assist with serving meals, clearing and wiping of tables and dishwashing. Please indicate if you are assisting with meal duties or require DEEC staff to complete these tasks (a surcharge applies).</t>
  </si>
  <si>
    <t>Yes</t>
  </si>
  <si>
    <r>
      <rPr>
        <b/>
        <sz val="11"/>
        <color theme="1"/>
        <rFont val="Calibri"/>
        <family val="2"/>
        <scheme val="minor"/>
      </rPr>
      <t>Special Requests</t>
    </r>
    <r>
      <rPr>
        <sz val="11"/>
        <color theme="1"/>
        <rFont val="Calibri"/>
        <family val="2"/>
        <scheme val="minor"/>
      </rPr>
      <t xml:space="preserve"> i.e. Birthday Cake (can be afternoon tea</t>
    </r>
    <r>
      <rPr>
        <sz val="11"/>
        <color rgb="FFFF0000"/>
        <rFont val="Calibri"/>
        <family val="2"/>
        <scheme val="minor"/>
      </rPr>
      <t xml:space="preserve"> </t>
    </r>
    <r>
      <rPr>
        <sz val="11"/>
        <color theme="1"/>
        <rFont val="Calibri"/>
        <family val="2"/>
        <scheme val="minor"/>
      </rPr>
      <t>or dessert option)</t>
    </r>
  </si>
  <si>
    <t>Name</t>
  </si>
  <si>
    <t>Birth date</t>
  </si>
  <si>
    <t>Age</t>
  </si>
  <si>
    <r>
      <rPr>
        <b/>
        <sz val="11"/>
        <color theme="1"/>
        <rFont val="Calibri"/>
        <family val="2"/>
        <scheme val="minor"/>
      </rPr>
      <t>Special Dietary Needs</t>
    </r>
    <r>
      <rPr>
        <sz val="11"/>
        <color theme="1"/>
        <rFont val="Calibri"/>
        <family val="2"/>
        <scheme val="minor"/>
      </rPr>
      <t xml:space="preserve"> i.e. Vegetarian, Food Allergies, Dietary Needs -All needs will be catered for within the following menu. </t>
    </r>
  </si>
  <si>
    <r>
      <rPr>
        <b/>
        <sz val="11"/>
        <color theme="1"/>
        <rFont val="Calibri"/>
        <family val="2"/>
        <scheme val="minor"/>
      </rPr>
      <t xml:space="preserve">Special Dietary Needs – </t>
    </r>
    <r>
      <rPr>
        <sz val="11"/>
        <color theme="1"/>
        <rFont val="Calibri"/>
        <family val="2"/>
        <scheme val="minor"/>
      </rPr>
      <t xml:space="preserve">
</t>
    </r>
    <r>
      <rPr>
        <sz val="10"/>
        <color theme="1"/>
        <rFont val="Calibri"/>
        <family val="2"/>
        <scheme val="minor"/>
      </rPr>
      <t>Add these details to the Alert List and attach health plans</t>
    </r>
  </si>
  <si>
    <t>Principal/School Administration approval 
has been given</t>
  </si>
  <si>
    <t>No</t>
  </si>
  <si>
    <t>Please continue by clicking on the 'Menu' tab below to complete your meal choices. 
The following table is to be marked after considering our menu.</t>
  </si>
  <si>
    <t>School</t>
  </si>
  <si>
    <r>
      <t xml:space="preserve">  </t>
    </r>
    <r>
      <rPr>
        <sz val="11"/>
        <color theme="1"/>
        <rFont val="Calibri"/>
        <family val="2"/>
        <scheme val="minor"/>
      </rPr>
      <t xml:space="preserve">1. Complete </t>
    </r>
    <r>
      <rPr>
        <b/>
        <sz val="11"/>
        <color theme="1"/>
        <rFont val="Calibri"/>
        <family val="2"/>
        <scheme val="minor"/>
      </rPr>
      <t>ALL</t>
    </r>
    <r>
      <rPr>
        <sz val="11"/>
        <color theme="1"/>
        <rFont val="Calibri"/>
        <family val="2"/>
        <scheme val="minor"/>
      </rPr>
      <t xml:space="preserve"> boxes to the left
  2. Mark all preferences below with an 'x'</t>
    </r>
  </si>
  <si>
    <t>Camp Dates</t>
  </si>
  <si>
    <r>
      <t xml:space="preserve">DAY 1 </t>
    </r>
    <r>
      <rPr>
        <sz val="11"/>
        <color theme="1"/>
        <rFont val="Wingdings"/>
        <charset val="2"/>
      </rPr>
      <t>è</t>
    </r>
  </si>
  <si>
    <r>
      <rPr>
        <sz val="11"/>
        <color rgb="FF000000"/>
        <rFont val="Calibri"/>
        <scheme val="minor"/>
      </rPr>
      <t xml:space="preserve">FINAL DAY </t>
    </r>
    <r>
      <rPr>
        <sz val="11"/>
        <color rgb="FF000000"/>
        <rFont val="Wingdings"/>
      </rPr>
      <t>è</t>
    </r>
  </si>
  <si>
    <r>
      <t xml:space="preserve">Number of Days </t>
    </r>
    <r>
      <rPr>
        <sz val="11"/>
        <color theme="1"/>
        <rFont val="Wingdings"/>
        <charset val="2"/>
      </rPr>
      <t>è</t>
    </r>
  </si>
  <si>
    <t>Day 1</t>
  </si>
  <si>
    <t>Day 2</t>
  </si>
  <si>
    <t>Day 3</t>
  </si>
  <si>
    <t>Breakfast</t>
  </si>
  <si>
    <t>M/tea</t>
  </si>
  <si>
    <t>Lunch</t>
  </si>
  <si>
    <t>A/tea</t>
  </si>
  <si>
    <t>Dinner</t>
  </si>
  <si>
    <t>Dessert</t>
  </si>
  <si>
    <t>Breakfasts</t>
  </si>
  <si>
    <t>Lunches</t>
  </si>
  <si>
    <t>Dinners</t>
  </si>
  <si>
    <t>Desserts</t>
  </si>
  <si>
    <t>Morning/Afternoon Tea</t>
  </si>
  <si>
    <t xml:space="preserve">Continental + fruits and yoghurts </t>
  </si>
  <si>
    <t>Sandwiches/wraps</t>
  </si>
  <si>
    <t>Spaghetti bolognaise</t>
  </si>
  <si>
    <t>Jelly, ice-cream and topping</t>
  </si>
  <si>
    <t>Fruit &amp; homemade treat</t>
  </si>
  <si>
    <t>Cont. + pancakes</t>
  </si>
  <si>
    <t>Hamburgers</t>
  </si>
  <si>
    <t>Tacos &amp; salad</t>
  </si>
  <si>
    <t>Apple crumble &amp; custard</t>
  </si>
  <si>
    <t>Cont. + french toast</t>
  </si>
  <si>
    <t>Nachos</t>
  </si>
  <si>
    <t>Chicken curry &amp; rice</t>
  </si>
  <si>
    <t>Choc. self-saucing pudding &amp; ice cream</t>
  </si>
  <si>
    <t>Cont. + bacon &amp; eggs, baked beans</t>
  </si>
  <si>
    <t>Sausages</t>
  </si>
  <si>
    <t>Marinated chicken with side dish</t>
  </si>
  <si>
    <t xml:space="preserve">Pavlova, fruit &amp; cream </t>
  </si>
  <si>
    <t>Cont. +  sausages &amp; eggs, baked beans</t>
  </si>
  <si>
    <t xml:space="preserve">Burger and sausage bbq with side dish </t>
  </si>
  <si>
    <t>Fruit salad, custard and ice cream</t>
  </si>
  <si>
    <t xml:space="preserve">Macaroni and cheese bake </t>
  </si>
  <si>
    <t>Birthday cake &amp; ice cream</t>
  </si>
  <si>
    <t xml:space="preserve">Homemade Pizza - Ham/pine, Meatlovers, BBQ chicken, Vegetarian </t>
  </si>
  <si>
    <t>Students</t>
  </si>
  <si>
    <t>Adults</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</si>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</sst>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8">
    <font>
      <sz val="11"/>
      <color theme="1"/>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11"/>
      <color theme="0"/>
      <name val="Calibri"/>
      <family val="2"/>
      <scheme val="minor"/>
    </font>
    <font>
      <sz val="11"/>
      <color theme="0"/>
      <name val="Calibri"/>
      <family val="2"/>
      <charset val="2"/>
      <scheme val="minor"/>
    </font>
    <font>
      <sz val="1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sz val="16"/>
      <color theme="1"/>
      <name val="Calibri"/>
      <family val="2"/>
      <scheme val="minor"/>
    </font>
    <font>
      <sz val="11"/>
      <color theme="1"/>
      <name val="Wingdings"/>
      <charset val="2"/>
    </font>
    <font>
      <sz val="11"/>
      <color rgb="FF000000"/>
      <name val="Calibri"/>
      <scheme val="minor"/>
    </font>
    <font>
      <sz val="11"/>
      <color rgb="FF000000"/>
      <name val="Wingdings"/>
    </font>
    <font>
      <sz val="11"/>
      <color rgb="FF000000"/>
      <name val="Calibri"/>
      <family val="2"/>
      <scheme val="minor"/>
    </font>
    <font>
      <sz val="9"/>
      <color rgb="FF000000"/>
      <name val="Calibri"/>
      <scheme val="minor"/>
    </font>
    <font>
      <b/>
      <sz val="9"/>
      <color rgb="FF0070C0"/>
      <name val="Calibri"/>
      <scheme val="minor"/>
    </font>
    <font>
      <b/>
      <sz val="9"/>
      <color rgb="FF000000"/>
      <name val="Calibri"/>
      <scheme val="minor"/>
    </font>
  </fonts>
  <fills count="10">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rgb="FFFFC000"/>
        <bgColor indexed="64"/>
      </patternFill>
    </fill>
    <fill>
      <patternFill patternType="solid">
        <fgColor rgb="FFFFFF00"/>
        <bgColor indexed="64"/>
      </patternFill>
    </fill>
    <fill>
      <patternFill patternType="solid">
        <fgColor theme="0" tint="-0.249977111117893"/>
        <bgColor indexed="64"/>
      </patternFill>
    </fill>
    <fill>
      <patternFill patternType="solid">
        <fgColor rgb="FF66FF33"/>
        <bgColor indexed="64"/>
      </patternFill>
    </fill>
    <fill>
      <patternFill patternType="solid">
        <fgColor theme="0"/>
        <bgColor indexed="64"/>
      </patternFill>
    </fill>
  </fills>
  <borders count="80">
    <border>
      <left/>
      <right/>
      <top/>
      <bottom/>
      <diagonal/>
    </border>
    <border>
      <left style="thick">
        <color indexed="64"/>
      </left>
      <right style="thin">
        <color indexed="64"/>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style="thick">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ck">
        <color indexed="64"/>
      </left>
      <right/>
      <top style="thick">
        <color indexed="64"/>
      </top>
      <bottom/>
      <diagonal/>
    </border>
    <border>
      <left style="thick">
        <color indexed="64"/>
      </left>
      <right/>
      <top/>
      <bottom style="thick">
        <color indexed="64"/>
      </bottom>
      <diagonal/>
    </border>
    <border>
      <left/>
      <right/>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style="thick">
        <color indexed="64"/>
      </bottom>
      <diagonal/>
    </border>
    <border>
      <left/>
      <right style="thin">
        <color indexed="64"/>
      </right>
      <top/>
      <bottom style="medium">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diagonal/>
    </border>
    <border>
      <left style="thin">
        <color rgb="FF000000"/>
      </left>
      <right/>
      <top/>
      <bottom style="medium">
        <color rgb="FF000000"/>
      </bottom>
      <diagonal/>
    </border>
  </borders>
  <cellStyleXfs count="1">
    <xf numFmtId="0" fontId="0" fillId="0" borderId="0"/>
  </cellStyleXfs>
  <cellXfs count="234">
    <xf numFmtId="0" fontId="0" fillId="0" borderId="0" xfId="0"/>
    <xf numFmtId="0" fontId="1" fillId="0" borderId="0" xfId="0" applyFont="1" applyAlignment="1" applyProtection="1">
      <alignment horizontal="center"/>
      <protection hidden="1"/>
    </xf>
    <xf numFmtId="0" fontId="0" fillId="0" borderId="0" xfId="0" applyProtection="1">
      <protection hidden="1"/>
    </xf>
    <xf numFmtId="0" fontId="0" fillId="0" borderId="0" xfId="0" applyAlignment="1" applyProtection="1">
      <alignment wrapText="1"/>
      <protection hidden="1"/>
    </xf>
    <xf numFmtId="0" fontId="3" fillId="0" borderId="0" xfId="0" applyFont="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0" fillId="0" borderId="0" xfId="0" applyAlignment="1">
      <alignment horizontal="center" vertical="center"/>
    </xf>
    <xf numFmtId="0" fontId="0" fillId="0" borderId="4" xfId="0" applyBorder="1"/>
    <xf numFmtId="164" fontId="6" fillId="0" borderId="4" xfId="0" applyNumberFormat="1" applyFont="1" applyBorder="1" applyAlignment="1">
      <alignment vertical="center"/>
    </xf>
    <xf numFmtId="164" fontId="6" fillId="0" borderId="4" xfId="0" applyNumberFormat="1" applyFont="1" applyBorder="1" applyAlignment="1">
      <alignment horizontal="center" vertical="center"/>
    </xf>
    <xf numFmtId="0" fontId="0" fillId="0" borderId="3" xfId="0" applyBorder="1"/>
    <xf numFmtId="0" fontId="0" fillId="4" borderId="5" xfId="0" applyFill="1" applyBorder="1"/>
    <xf numFmtId="0" fontId="0" fillId="2" borderId="5" xfId="0" applyFill="1" applyBorder="1"/>
    <xf numFmtId="0" fontId="0" fillId="2" borderId="5" xfId="0" applyFill="1" applyBorder="1" applyAlignment="1">
      <alignment wrapText="1"/>
    </xf>
    <xf numFmtId="0" fontId="0" fillId="2" borderId="5" xfId="0" applyFill="1" applyBorder="1" applyAlignment="1">
      <alignment vertical="top" wrapText="1"/>
    </xf>
    <xf numFmtId="0" fontId="0" fillId="4" borderId="5" xfId="0" applyFill="1" applyBorder="1" applyAlignment="1">
      <alignment vertical="center" wrapText="1"/>
    </xf>
    <xf numFmtId="0" fontId="0" fillId="2" borderId="0" xfId="0" applyFill="1"/>
    <xf numFmtId="0" fontId="0" fillId="2" borderId="0" xfId="0" applyFill="1" applyAlignment="1">
      <alignment wrapText="1"/>
    </xf>
    <xf numFmtId="0" fontId="0" fillId="2" borderId="0" xfId="0" applyFill="1" applyAlignment="1">
      <alignment vertical="top" wrapText="1"/>
    </xf>
    <xf numFmtId="0" fontId="0" fillId="4" borderId="0" xfId="0" applyFill="1" applyAlignment="1">
      <alignment vertical="center" wrapText="1"/>
    </xf>
    <xf numFmtId="0" fontId="0" fillId="2" borderId="0" xfId="0" applyFill="1" applyAlignment="1">
      <alignment horizontal="left" vertical="center"/>
    </xf>
    <xf numFmtId="0" fontId="0" fillId="0" borderId="23" xfId="0" applyBorder="1" applyAlignment="1">
      <alignment horizontal="center"/>
    </xf>
    <xf numFmtId="0" fontId="0" fillId="7" borderId="38" xfId="0" applyFill="1" applyBorder="1" applyAlignment="1">
      <alignment horizontal="center"/>
    </xf>
    <xf numFmtId="0" fontId="0" fillId="7" borderId="35" xfId="0" applyFill="1" applyBorder="1" applyAlignment="1">
      <alignment horizontal="center"/>
    </xf>
    <xf numFmtId="0" fontId="0" fillId="2" borderId="0" xfId="0" applyFill="1" applyAlignment="1">
      <alignment horizontal="left" vertical="top"/>
    </xf>
    <xf numFmtId="0" fontId="8" fillId="2" borderId="0" xfId="0" applyFont="1" applyFill="1" applyAlignment="1">
      <alignment wrapText="1"/>
    </xf>
    <xf numFmtId="0" fontId="0" fillId="2" borderId="28" xfId="0" applyFill="1" applyBorder="1" applyAlignment="1">
      <alignment vertical="center" wrapText="1"/>
    </xf>
    <xf numFmtId="0" fontId="0" fillId="2" borderId="0" xfId="0" applyFill="1" applyAlignment="1">
      <alignment vertical="center" wrapText="1"/>
    </xf>
    <xf numFmtId="0" fontId="0" fillId="0" borderId="0" xfId="0" applyAlignment="1">
      <alignment vertical="top" textRotation="180" wrapText="1"/>
    </xf>
    <xf numFmtId="0" fontId="0" fillId="0" borderId="52" xfId="0" applyBorder="1" applyAlignment="1" applyProtection="1">
      <alignment horizontal="center" vertical="center" wrapText="1"/>
      <protection locked="0"/>
    </xf>
    <xf numFmtId="0" fontId="0" fillId="2" borderId="0" xfId="0" applyFill="1" applyAlignment="1">
      <alignment vertical="center"/>
    </xf>
    <xf numFmtId="0" fontId="0" fillId="3" borderId="1" xfId="0" applyFill="1" applyBorder="1" applyAlignment="1">
      <alignment horizontal="center"/>
    </xf>
    <xf numFmtId="0" fontId="0" fillId="0" borderId="63" xfId="0" applyBorder="1"/>
    <xf numFmtId="164" fontId="0" fillId="3" borderId="64" xfId="0" applyNumberFormat="1" applyFill="1" applyBorder="1" applyAlignment="1">
      <alignment horizontal="center" vertical="center"/>
    </xf>
    <xf numFmtId="0" fontId="0" fillId="0" borderId="68" xfId="0" applyBorder="1" applyAlignment="1" applyProtection="1">
      <alignment horizontal="center" vertical="center"/>
      <protection locked="0"/>
    </xf>
    <xf numFmtId="2" fontId="0" fillId="0" borderId="0" xfId="0" applyNumberFormat="1"/>
    <xf numFmtId="0" fontId="0" fillId="0" borderId="37"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164" fontId="14" fillId="3" borderId="65" xfId="0" applyNumberFormat="1" applyFont="1" applyFill="1" applyBorder="1" applyAlignment="1">
      <alignment horizontal="center"/>
    </xf>
    <xf numFmtId="0" fontId="8" fillId="2" borderId="0" xfId="0" applyFont="1" applyFill="1" applyAlignment="1">
      <alignment vertical="center" wrapText="1"/>
    </xf>
    <xf numFmtId="0" fontId="10" fillId="2" borderId="0" xfId="0" applyFont="1" applyFill="1"/>
    <xf numFmtId="0" fontId="0" fillId="7" borderId="46" xfId="0" applyFill="1" applyBorder="1" applyAlignment="1">
      <alignment horizontal="center" vertical="center" wrapText="1"/>
    </xf>
    <xf numFmtId="0" fontId="0" fillId="7" borderId="48" xfId="0" applyFill="1" applyBorder="1" applyAlignment="1">
      <alignment horizontal="center" vertical="center" wrapText="1"/>
    </xf>
    <xf numFmtId="0" fontId="0" fillId="7" borderId="61" xfId="0" applyFill="1" applyBorder="1" applyAlignment="1">
      <alignment horizontal="center" vertical="center" wrapText="1"/>
    </xf>
    <xf numFmtId="0" fontId="0" fillId="7" borderId="51" xfId="0" applyFill="1" applyBorder="1" applyAlignment="1">
      <alignment horizontal="center" vertical="center" wrapText="1"/>
    </xf>
    <xf numFmtId="14" fontId="0" fillId="0" borderId="49" xfId="0" applyNumberFormat="1" applyBorder="1" applyAlignment="1" applyProtection="1">
      <alignment horizontal="center" vertical="center" wrapText="1"/>
      <protection locked="0"/>
    </xf>
    <xf numFmtId="14" fontId="0" fillId="0" borderId="50" xfId="0" applyNumberFormat="1" applyBorder="1" applyAlignment="1" applyProtection="1">
      <alignment horizontal="center" vertical="center" wrapText="1"/>
      <protection locked="0"/>
    </xf>
    <xf numFmtId="14" fontId="0" fillId="0" borderId="59" xfId="0" applyNumberFormat="1" applyBorder="1" applyAlignment="1" applyProtection="1">
      <alignment horizontal="center" vertical="center" wrapText="1"/>
      <protection locked="0"/>
    </xf>
    <xf numFmtId="14" fontId="0" fillId="0" borderId="58" xfId="0" applyNumberFormat="1" applyBorder="1" applyAlignment="1" applyProtection="1">
      <alignment horizontal="center" vertical="center" wrapText="1"/>
      <protection locked="0"/>
    </xf>
    <xf numFmtId="0" fontId="0" fillId="0" borderId="6"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0" fillId="0" borderId="55" xfId="0" applyBorder="1" applyAlignment="1" applyProtection="1">
      <alignment horizontal="center" wrapText="1"/>
      <protection locked="0"/>
    </xf>
    <xf numFmtId="0" fontId="0" fillId="0" borderId="40" xfId="0" applyBorder="1" applyAlignment="1" applyProtection="1">
      <alignment horizontal="center" wrapText="1"/>
      <protection locked="0"/>
    </xf>
    <xf numFmtId="0" fontId="0" fillId="0" borderId="28" xfId="0" applyBorder="1" applyAlignment="1" applyProtection="1">
      <alignment horizontal="center" wrapText="1"/>
      <protection locked="0"/>
    </xf>
    <xf numFmtId="0" fontId="0" fillId="0" borderId="33" xfId="0" applyBorder="1" applyAlignment="1" applyProtection="1">
      <alignment horizontal="center" wrapText="1"/>
      <protection locked="0"/>
    </xf>
    <xf numFmtId="0" fontId="0" fillId="7" borderId="43" xfId="0" applyFill="1" applyBorder="1" applyAlignment="1">
      <alignment horizontal="center" vertical="center" wrapText="1"/>
    </xf>
    <xf numFmtId="0" fontId="0" fillId="7" borderId="42" xfId="0" applyFill="1" applyBorder="1" applyAlignment="1">
      <alignment horizontal="center" vertical="center" wrapText="1"/>
    </xf>
    <xf numFmtId="0" fontId="0" fillId="7" borderId="30" xfId="0" applyFill="1" applyBorder="1" applyAlignment="1">
      <alignment horizontal="center" vertical="center" wrapText="1"/>
    </xf>
    <xf numFmtId="0" fontId="0" fillId="7" borderId="11" xfId="0" applyFill="1" applyBorder="1" applyAlignment="1">
      <alignment horizontal="center" vertical="center" wrapText="1"/>
    </xf>
    <xf numFmtId="0" fontId="0" fillId="7" borderId="12" xfId="0" applyFill="1" applyBorder="1" applyAlignment="1">
      <alignment horizontal="center" vertical="center" wrapText="1"/>
    </xf>
    <xf numFmtId="0" fontId="0" fillId="7" borderId="56" xfId="0" applyFill="1" applyBorder="1" applyAlignment="1">
      <alignment horizontal="center" vertical="center" wrapText="1"/>
    </xf>
    <xf numFmtId="0" fontId="0" fillId="0" borderId="61"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14" fontId="0" fillId="0" borderId="17" xfId="0" applyNumberForma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7" borderId="49" xfId="0" applyFill="1" applyBorder="1" applyAlignment="1">
      <alignment horizontal="center" vertical="center"/>
    </xf>
    <xf numFmtId="0" fontId="0" fillId="7" borderId="47" xfId="0" applyFill="1" applyBorder="1" applyAlignment="1">
      <alignment horizontal="center" vertical="center"/>
    </xf>
    <xf numFmtId="0" fontId="0" fillId="7" borderId="48" xfId="0" applyFill="1" applyBorder="1" applyAlignment="1">
      <alignment horizontal="center" vertical="center"/>
    </xf>
    <xf numFmtId="0" fontId="0" fillId="7" borderId="50" xfId="0" applyFill="1" applyBorder="1" applyAlignment="1">
      <alignment horizontal="center" vertical="center"/>
    </xf>
    <xf numFmtId="0" fontId="0" fillId="7" borderId="29" xfId="0" applyFill="1" applyBorder="1" applyAlignment="1">
      <alignment horizontal="center" vertical="center"/>
    </xf>
    <xf numFmtId="0" fontId="0" fillId="7" borderId="42" xfId="0" applyFill="1" applyBorder="1" applyAlignment="1">
      <alignment horizontal="center" vertical="center"/>
    </xf>
    <xf numFmtId="0" fontId="0" fillId="7" borderId="45" xfId="0" applyFill="1" applyBorder="1" applyAlignment="1">
      <alignment horizontal="center" vertical="center"/>
    </xf>
    <xf numFmtId="0" fontId="0" fillId="7" borderId="12" xfId="0" applyFill="1" applyBorder="1" applyAlignment="1">
      <alignment horizontal="center" vertical="center"/>
    </xf>
    <xf numFmtId="2" fontId="0" fillId="0" borderId="54" xfId="0" applyNumberFormat="1" applyBorder="1" applyAlignment="1" applyProtection="1">
      <alignment horizontal="center" wrapText="1"/>
      <protection locked="0"/>
    </xf>
    <xf numFmtId="2" fontId="0" fillId="0" borderId="7" xfId="0" applyNumberFormat="1" applyBorder="1" applyAlignment="1" applyProtection="1">
      <alignment horizontal="center" wrapText="1"/>
      <protection locked="0"/>
    </xf>
    <xf numFmtId="2" fontId="0" fillId="0" borderId="8" xfId="0" applyNumberFormat="1" applyBorder="1" applyAlignment="1" applyProtection="1">
      <alignment horizontal="center" wrapText="1"/>
      <protection locked="0"/>
    </xf>
    <xf numFmtId="2" fontId="0" fillId="0" borderId="45" xfId="0" applyNumberFormat="1" applyBorder="1" applyAlignment="1" applyProtection="1">
      <alignment horizontal="center" wrapText="1"/>
      <protection locked="0"/>
    </xf>
    <xf numFmtId="2" fontId="0" fillId="0" borderId="12" xfId="0" applyNumberFormat="1" applyBorder="1" applyAlignment="1" applyProtection="1">
      <alignment horizontal="center" wrapText="1"/>
      <protection locked="0"/>
    </xf>
    <xf numFmtId="2" fontId="0" fillId="0" borderId="13" xfId="0" applyNumberFormat="1" applyBorder="1" applyAlignment="1" applyProtection="1">
      <alignment horizontal="center" wrapText="1"/>
      <protection locked="0"/>
    </xf>
    <xf numFmtId="0" fontId="0" fillId="0" borderId="11" xfId="0" applyBorder="1" applyAlignment="1" applyProtection="1">
      <alignment horizontal="center" wrapText="1"/>
      <protection locked="0"/>
    </xf>
    <xf numFmtId="0" fontId="0" fillId="0" borderId="12" xfId="0" applyBorder="1" applyAlignment="1" applyProtection="1">
      <alignment horizontal="center" wrapText="1"/>
      <protection locked="0"/>
    </xf>
    <xf numFmtId="0" fontId="0" fillId="0" borderId="56" xfId="0" applyBorder="1" applyAlignment="1" applyProtection="1">
      <alignment horizontal="center" wrapText="1"/>
      <protection locked="0"/>
    </xf>
    <xf numFmtId="0" fontId="0" fillId="2" borderId="0" xfId="0" applyFill="1" applyAlignment="1">
      <alignment horizontal="left" wrapText="1"/>
    </xf>
    <xf numFmtId="0" fontId="16" fillId="7" borderId="29"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27" xfId="0" applyFont="1" applyFill="1" applyBorder="1" applyAlignment="1">
      <alignment horizontal="center" vertical="center" wrapText="1"/>
    </xf>
    <xf numFmtId="0" fontId="8" fillId="7" borderId="28" xfId="0" applyFont="1" applyFill="1" applyBorder="1" applyAlignment="1">
      <alignment horizontal="center" vertical="center" wrapText="1"/>
    </xf>
    <xf numFmtId="0" fontId="9" fillId="6" borderId="42" xfId="0" applyFont="1" applyFill="1" applyBorder="1" applyAlignment="1">
      <alignment horizontal="center" vertical="center" wrapText="1"/>
    </xf>
    <xf numFmtId="0" fontId="8" fillId="6" borderId="42"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8" fillId="6" borderId="28"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0" fillId="7" borderId="39" xfId="0" applyFill="1" applyBorder="1" applyAlignment="1">
      <alignment horizontal="center" vertical="center" wrapText="1"/>
    </xf>
    <xf numFmtId="0" fontId="0" fillId="7" borderId="38" xfId="0" applyFill="1" applyBorder="1" applyAlignment="1">
      <alignment horizontal="center" vertical="center" wrapText="1"/>
    </xf>
    <xf numFmtId="0" fontId="0" fillId="7" borderId="36" xfId="0" applyFill="1" applyBorder="1" applyAlignment="1">
      <alignment horizontal="center" vertical="center" wrapText="1"/>
    </xf>
    <xf numFmtId="0" fontId="0" fillId="7" borderId="35" xfId="0" applyFill="1" applyBorder="1" applyAlignment="1">
      <alignment horizontal="center" vertical="center" wrapText="1"/>
    </xf>
    <xf numFmtId="0" fontId="0" fillId="0" borderId="37" xfId="0" applyBorder="1" applyAlignment="1" applyProtection="1">
      <alignment horizontal="center" vertical="center" wrapText="1"/>
      <protection locked="0"/>
    </xf>
    <xf numFmtId="49" fontId="0" fillId="0" borderId="34" xfId="0" applyNumberFormat="1"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8" fillId="2" borderId="0" xfId="0" applyFont="1" applyFill="1" applyAlignment="1">
      <alignment horizontal="left" vertical="top" wrapText="1"/>
    </xf>
    <xf numFmtId="0" fontId="0" fillId="2" borderId="0" xfId="0" applyFill="1" applyAlignment="1">
      <alignment horizontal="left" vertical="top" wrapText="1"/>
    </xf>
    <xf numFmtId="0" fontId="0" fillId="0" borderId="38"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0" fontId="0" fillId="7" borderId="44" xfId="0" applyFill="1" applyBorder="1" applyAlignment="1">
      <alignment horizontal="center" vertical="center" wrapText="1"/>
    </xf>
    <xf numFmtId="0" fontId="0" fillId="7" borderId="41" xfId="0" applyFill="1" applyBorder="1" applyAlignment="1">
      <alignment horizontal="center" vertical="center" wrapText="1"/>
    </xf>
    <xf numFmtId="0" fontId="0" fillId="7" borderId="46" xfId="0" applyFill="1" applyBorder="1" applyAlignment="1">
      <alignment horizontal="center" vertical="center"/>
    </xf>
    <xf numFmtId="0" fontId="0" fillId="7" borderId="24" xfId="0" applyFill="1" applyBorder="1" applyAlignment="1">
      <alignment horizontal="center" vertical="center" wrapText="1"/>
    </xf>
    <xf numFmtId="0" fontId="0" fillId="7" borderId="53" xfId="0" applyFill="1" applyBorder="1" applyAlignment="1">
      <alignment horizontal="center" vertical="center" wrapText="1"/>
    </xf>
    <xf numFmtId="0" fontId="0" fillId="0" borderId="60" xfId="0" applyBorder="1" applyAlignment="1" applyProtection="1">
      <alignment horizontal="center"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55"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56" xfId="0" applyBorder="1" applyAlignment="1" applyProtection="1">
      <alignment horizontal="center" vertical="center" wrapText="1"/>
      <protection locked="0"/>
    </xf>
    <xf numFmtId="0" fontId="0" fillId="8" borderId="29" xfId="0" applyFill="1" applyBorder="1" applyAlignment="1">
      <alignment horizontal="center" vertical="center" wrapText="1"/>
    </xf>
    <xf numFmtId="0" fontId="0" fillId="8" borderId="42" xfId="0" applyFill="1" applyBorder="1" applyAlignment="1">
      <alignment horizontal="center" vertical="center" wrapText="1"/>
    </xf>
    <xf numFmtId="0" fontId="0" fillId="8" borderId="30" xfId="0" applyFill="1" applyBorder="1" applyAlignment="1">
      <alignment horizontal="center" vertical="center" wrapText="1"/>
    </xf>
    <xf numFmtId="0" fontId="0" fillId="8" borderId="27" xfId="0" applyFill="1" applyBorder="1" applyAlignment="1">
      <alignment horizontal="center" vertical="center" wrapText="1"/>
    </xf>
    <xf numFmtId="0" fontId="0" fillId="8" borderId="28" xfId="0" applyFill="1" applyBorder="1" applyAlignment="1">
      <alignment horizontal="center" vertical="center" wrapText="1"/>
    </xf>
    <xf numFmtId="0" fontId="0" fillId="8" borderId="33" xfId="0" applyFill="1" applyBorder="1" applyAlignment="1">
      <alignment horizontal="center" vertical="center" wrapText="1"/>
    </xf>
    <xf numFmtId="0" fontId="1" fillId="7" borderId="39" xfId="0" applyFont="1" applyFill="1" applyBorder="1" applyAlignment="1">
      <alignment horizontal="center" wrapText="1"/>
    </xf>
    <xf numFmtId="0" fontId="0" fillId="7" borderId="38" xfId="0" applyFill="1" applyBorder="1" applyAlignment="1">
      <alignment horizontal="center" wrapText="1"/>
    </xf>
    <xf numFmtId="0" fontId="0" fillId="7" borderId="36" xfId="0" applyFill="1" applyBorder="1" applyAlignment="1">
      <alignment horizontal="center" wrapText="1"/>
    </xf>
    <xf numFmtId="0" fontId="0" fillId="7" borderId="35" xfId="0" applyFill="1" applyBorder="1" applyAlignment="1">
      <alignment horizontal="center" wrapText="1"/>
    </xf>
    <xf numFmtId="0" fontId="0" fillId="0" borderId="54" xfId="0" applyBorder="1" applyAlignment="1" applyProtection="1">
      <alignment horizontal="center" vertical="center" wrapText="1"/>
      <protection locked="0"/>
    </xf>
    <xf numFmtId="0" fontId="0" fillId="0" borderId="45"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54" xfId="0" applyBorder="1" applyAlignment="1" applyProtection="1">
      <alignment horizontal="center" wrapText="1"/>
      <protection locked="0"/>
    </xf>
    <xf numFmtId="0" fontId="0" fillId="0" borderId="8" xfId="0" applyBorder="1" applyAlignment="1" applyProtection="1">
      <alignment horizontal="center" wrapText="1"/>
      <protection locked="0"/>
    </xf>
    <xf numFmtId="0" fontId="0" fillId="0" borderId="27" xfId="0" applyBorder="1" applyAlignment="1" applyProtection="1">
      <alignment horizontal="center" wrapText="1"/>
      <protection locked="0"/>
    </xf>
    <xf numFmtId="0" fontId="0" fillId="0" borderId="69" xfId="0" applyBorder="1" applyAlignment="1" applyProtection="1">
      <alignment horizontal="center" wrapText="1"/>
      <protection locked="0"/>
    </xf>
    <xf numFmtId="0" fontId="8" fillId="2" borderId="78" xfId="0" applyFont="1" applyFill="1" applyBorder="1" applyAlignment="1">
      <alignment horizontal="center" vertical="center" wrapText="1"/>
    </xf>
    <xf numFmtId="0" fontId="8" fillId="2" borderId="73" xfId="0" applyFont="1" applyFill="1" applyBorder="1" applyAlignment="1">
      <alignment horizontal="center" vertical="center" wrapText="1"/>
    </xf>
    <xf numFmtId="0" fontId="8" fillId="2" borderId="74" xfId="0" applyFont="1" applyFill="1" applyBorder="1" applyAlignment="1">
      <alignment horizontal="center" vertical="center" wrapText="1"/>
    </xf>
    <xf numFmtId="0" fontId="8" fillId="2" borderId="79" xfId="0" applyFont="1" applyFill="1" applyBorder="1" applyAlignment="1">
      <alignment horizontal="center" vertical="center" wrapText="1"/>
    </xf>
    <xf numFmtId="0" fontId="8" fillId="2" borderId="76" xfId="0" applyFont="1" applyFill="1" applyBorder="1" applyAlignment="1">
      <alignment horizontal="center" vertical="center" wrapText="1"/>
    </xf>
    <xf numFmtId="0" fontId="8" fillId="2" borderId="77" xfId="0" applyFont="1" applyFill="1" applyBorder="1" applyAlignment="1">
      <alignment horizontal="center" vertical="center" wrapText="1"/>
    </xf>
    <xf numFmtId="0" fontId="0" fillId="0" borderId="45" xfId="0" applyBorder="1" applyAlignment="1" applyProtection="1">
      <alignment horizontal="center" wrapText="1"/>
      <protection locked="0"/>
    </xf>
    <xf numFmtId="0" fontId="0" fillId="0" borderId="13" xfId="0" applyBorder="1" applyAlignment="1" applyProtection="1">
      <alignment horizontal="center" wrapText="1"/>
      <protection locked="0"/>
    </xf>
    <xf numFmtId="0" fontId="1" fillId="2" borderId="72" xfId="0" applyFont="1" applyFill="1" applyBorder="1" applyAlignment="1">
      <alignment horizontal="center" vertical="center" wrapText="1"/>
    </xf>
    <xf numFmtId="0" fontId="1" fillId="2" borderId="73" xfId="0" applyFont="1" applyFill="1" applyBorder="1" applyAlignment="1">
      <alignment horizontal="center" vertical="center" wrapText="1"/>
    </xf>
    <xf numFmtId="0" fontId="1" fillId="9" borderId="75" xfId="0" applyFont="1" applyFill="1" applyBorder="1" applyAlignment="1">
      <alignment horizontal="center" vertical="center" wrapText="1"/>
    </xf>
    <xf numFmtId="0" fontId="1" fillId="9" borderId="76" xfId="0" applyFont="1" applyFill="1" applyBorder="1" applyAlignment="1">
      <alignment horizontal="center" vertical="center" wrapText="1"/>
    </xf>
    <xf numFmtId="0" fontId="1" fillId="4" borderId="5" xfId="0" applyFont="1" applyFill="1" applyBorder="1" applyAlignment="1">
      <alignment horizontal="center" vertical="center" textRotation="90" wrapText="1"/>
    </xf>
    <xf numFmtId="0" fontId="1" fillId="2" borderId="5" xfId="0" applyFont="1" applyFill="1" applyBorder="1" applyAlignment="1">
      <alignment horizontal="center" vertical="center" textRotation="90"/>
    </xf>
    <xf numFmtId="0" fontId="0" fillId="4" borderId="5" xfId="0" applyFill="1" applyBorder="1" applyAlignment="1">
      <alignment horizontal="left" vertical="center" wrapText="1"/>
    </xf>
    <xf numFmtId="0" fontId="0" fillId="4" borderId="5" xfId="0" applyFill="1" applyBorder="1" applyAlignment="1">
      <alignment horizontal="left" vertical="center"/>
    </xf>
    <xf numFmtId="0" fontId="0" fillId="2" borderId="5" xfId="0" applyFill="1" applyBorder="1" applyAlignment="1">
      <alignment horizontal="center"/>
    </xf>
    <xf numFmtId="0" fontId="2" fillId="0" borderId="5" xfId="0" applyFont="1" applyBorder="1" applyAlignment="1" applyProtection="1">
      <alignment horizontal="center" vertical="center"/>
      <protection locked="0"/>
    </xf>
    <xf numFmtId="0" fontId="0" fillId="2" borderId="16" xfId="0" applyFill="1" applyBorder="1" applyAlignment="1">
      <alignment horizontal="center" vertical="center"/>
    </xf>
    <xf numFmtId="0" fontId="0" fillId="2" borderId="19" xfId="0" applyFill="1" applyBorder="1" applyAlignment="1">
      <alignment horizontal="center" vertical="center"/>
    </xf>
    <xf numFmtId="0" fontId="0" fillId="2" borderId="15" xfId="0" applyFill="1" applyBorder="1" applyAlignment="1">
      <alignment horizontal="center" vertical="center"/>
    </xf>
    <xf numFmtId="0" fontId="0" fillId="3" borderId="9" xfId="0" applyFill="1" applyBorder="1" applyAlignment="1">
      <alignment horizontal="center"/>
    </xf>
    <xf numFmtId="0" fontId="0" fillId="3" borderId="0" xfId="0" applyFill="1" applyAlignment="1">
      <alignment horizontal="center"/>
    </xf>
    <xf numFmtId="0" fontId="1" fillId="4" borderId="5" xfId="0" applyFont="1" applyFill="1" applyBorder="1" applyAlignment="1">
      <alignment horizontal="center" vertical="center"/>
    </xf>
    <xf numFmtId="0" fontId="0" fillId="3" borderId="5" xfId="0" applyFill="1" applyBorder="1" applyAlignment="1">
      <alignment horizontal="center"/>
    </xf>
    <xf numFmtId="0" fontId="2" fillId="0" borderId="16"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0" fillId="4" borderId="0" xfId="0" applyFill="1" applyAlignment="1">
      <alignment horizontal="left" vertical="center" wrapText="1"/>
    </xf>
    <xf numFmtId="0" fontId="0" fillId="4" borderId="0" xfId="0" applyFill="1" applyAlignment="1">
      <alignment horizontal="left" vertical="center"/>
    </xf>
    <xf numFmtId="0" fontId="2" fillId="0" borderId="0" xfId="0" applyFont="1" applyAlignment="1" applyProtection="1">
      <alignment horizontal="center" vertical="center"/>
      <protection locked="0"/>
    </xf>
    <xf numFmtId="0" fontId="4" fillId="5" borderId="29" xfId="0" applyFont="1" applyFill="1" applyBorder="1" applyAlignment="1">
      <alignment horizontal="left" vertical="center" wrapText="1"/>
    </xf>
    <xf numFmtId="0" fontId="5" fillId="5" borderId="30" xfId="0" applyFont="1" applyFill="1" applyBorder="1" applyAlignment="1">
      <alignment horizontal="left" vertical="center" wrapText="1"/>
    </xf>
    <xf numFmtId="0" fontId="5" fillId="5" borderId="31" xfId="0" applyFont="1" applyFill="1" applyBorder="1" applyAlignment="1">
      <alignment horizontal="left" vertical="center" wrapText="1"/>
    </xf>
    <xf numFmtId="0" fontId="5" fillId="5" borderId="32" xfId="0" applyFont="1" applyFill="1" applyBorder="1" applyAlignment="1">
      <alignment horizontal="left" vertical="center" wrapText="1"/>
    </xf>
    <xf numFmtId="0" fontId="5" fillId="5" borderId="27"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0" fillId="3" borderId="20" xfId="0" applyFill="1" applyBorder="1" applyAlignment="1">
      <alignment horizontal="center" vertical="center"/>
    </xf>
    <xf numFmtId="0" fontId="0" fillId="3" borderId="3" xfId="0" applyFill="1" applyBorder="1" applyAlignment="1">
      <alignment horizontal="center" vertical="center"/>
    </xf>
    <xf numFmtId="0" fontId="0" fillId="3" borderId="21" xfId="0" applyFill="1" applyBorder="1" applyAlignment="1">
      <alignment horizontal="center" vertical="center"/>
    </xf>
    <xf numFmtId="0" fontId="0" fillId="3" borderId="22" xfId="0" applyFill="1" applyBorder="1" applyAlignment="1">
      <alignment horizontal="center" vertical="center"/>
    </xf>
    <xf numFmtId="14" fontId="0" fillId="0" borderId="70" xfId="0" applyNumberFormat="1" applyBorder="1" applyAlignment="1" applyProtection="1">
      <alignment horizontal="center"/>
      <protection locked="0"/>
    </xf>
    <xf numFmtId="14" fontId="0" fillId="0" borderId="71" xfId="0" applyNumberFormat="1" applyBorder="1" applyAlignment="1" applyProtection="1">
      <alignment horizontal="center"/>
      <protection locked="0"/>
    </xf>
    <xf numFmtId="0" fontId="0" fillId="2" borderId="66" xfId="0" applyFill="1" applyBorder="1" applyAlignment="1">
      <alignment horizontal="center"/>
    </xf>
    <xf numFmtId="0" fontId="0" fillId="2" borderId="2" xfId="0" applyFill="1" applyBorder="1" applyAlignment="1">
      <alignment horizontal="center"/>
    </xf>
    <xf numFmtId="0" fontId="0" fillId="2" borderId="67" xfId="0" applyFill="1" applyBorder="1" applyAlignment="1">
      <alignment horizontal="center"/>
    </xf>
    <xf numFmtId="0" fontId="0" fillId="3" borderId="1" xfId="0" applyFill="1" applyBorder="1" applyAlignment="1">
      <alignment horizontal="center"/>
    </xf>
    <xf numFmtId="0" fontId="0" fillId="3" borderId="66" xfId="0" applyFill="1"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164" fontId="0" fillId="0" borderId="24" xfId="0" applyNumberFormat="1" applyBorder="1" applyAlignment="1">
      <alignment horizontal="center" vertical="center"/>
    </xf>
    <xf numFmtId="164" fontId="0" fillId="0" borderId="25" xfId="0" applyNumberFormat="1" applyBorder="1" applyAlignment="1">
      <alignment horizontal="center" vertical="center"/>
    </xf>
    <xf numFmtId="164" fontId="0" fillId="0" borderId="26" xfId="0" applyNumberFormat="1" applyBorder="1" applyAlignment="1">
      <alignment horizontal="center" vertical="center"/>
    </xf>
    <xf numFmtId="0" fontId="0" fillId="0" borderId="25" xfId="0" applyBorder="1" applyAlignment="1">
      <alignment horizontal="center"/>
    </xf>
    <xf numFmtId="0" fontId="0" fillId="0" borderId="15" xfId="0" applyBorder="1" applyAlignment="1">
      <alignment horizontal="center" vertical="center"/>
    </xf>
    <xf numFmtId="164" fontId="0" fillId="0" borderId="5" xfId="0" applyNumberFormat="1" applyBorder="1" applyAlignment="1">
      <alignment horizontal="center"/>
    </xf>
    <xf numFmtId="0" fontId="0" fillId="0" borderId="9" xfId="0" applyBorder="1" applyAlignment="1">
      <alignment horizontal="center" vertical="center"/>
    </xf>
    <xf numFmtId="0" fontId="0" fillId="0" borderId="0" xfId="0" applyAlignment="1">
      <alignment horizontal="center" vertical="center"/>
    </xf>
    <xf numFmtId="164" fontId="0" fillId="0" borderId="19" xfId="0" applyNumberFormat="1" applyBorder="1" applyAlignment="1">
      <alignment horizontal="center"/>
    </xf>
    <xf numFmtId="164" fontId="0" fillId="0" borderId="0" xfId="0" applyNumberFormat="1" applyAlignment="1">
      <alignment horizontal="center"/>
    </xf>
    <xf numFmtId="0" fontId="0" fillId="0" borderId="5" xfId="0" applyBorder="1" applyAlignment="1">
      <alignment horizontal="center" vertical="center"/>
    </xf>
    <xf numFmtId="164" fontId="0" fillId="0" borderId="17" xfId="0" applyNumberFormat="1" applyBorder="1" applyAlignment="1">
      <alignment horizontal="center"/>
    </xf>
    <xf numFmtId="164" fontId="0" fillId="0" borderId="18" xfId="0" applyNumberFormat="1" applyBorder="1" applyAlignment="1">
      <alignment horizontal="center"/>
    </xf>
    <xf numFmtId="164" fontId="0" fillId="0" borderId="14" xfId="0" applyNumberFormat="1" applyBorder="1" applyAlignment="1">
      <alignment horizontal="center"/>
    </xf>
    <xf numFmtId="0" fontId="0" fillId="0" borderId="0" xfId="0" applyAlignment="1">
      <alignment horizontal="center" vertical="top" wrapText="1"/>
    </xf>
    <xf numFmtId="0" fontId="0" fillId="0" borderId="13" xfId="0" applyBorder="1" applyAlignment="1">
      <alignment horizontal="center" vertical="top" wrapText="1"/>
    </xf>
    <xf numFmtId="0" fontId="0" fillId="0" borderId="15" xfId="0" applyBorder="1" applyAlignment="1">
      <alignment horizontal="center" vertical="top" wrapText="1"/>
    </xf>
    <xf numFmtId="0" fontId="0" fillId="0" borderId="11" xfId="0" applyBorder="1" applyAlignment="1">
      <alignment horizontal="center" vertical="top" wrapText="1"/>
    </xf>
    <xf numFmtId="0" fontId="0" fillId="0" borderId="14" xfId="0" applyBorder="1" applyAlignment="1">
      <alignment horizontal="center" vertical="top" wrapText="1"/>
    </xf>
    <xf numFmtId="0" fontId="0" fillId="0" borderId="5" xfId="0" applyBorder="1" applyAlignment="1">
      <alignment horizontal="center" vertical="top" wrapText="1"/>
    </xf>
    <xf numFmtId="0" fontId="0" fillId="0" borderId="17" xfId="0" applyBorder="1" applyAlignment="1">
      <alignment horizontal="center" vertical="top" wrapText="1"/>
    </xf>
    <xf numFmtId="0" fontId="0" fillId="0" borderId="8" xfId="0" applyBorder="1" applyAlignment="1">
      <alignment horizontal="center" vertical="top" wrapText="1"/>
    </xf>
    <xf numFmtId="0" fontId="0" fillId="0" borderId="16"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0" fillId="0" borderId="12" xfId="0" applyBorder="1" applyAlignment="1">
      <alignment horizontal="center" vertical="top" wrapText="1"/>
    </xf>
    <xf numFmtId="164" fontId="0" fillId="0" borderId="10" xfId="0" applyNumberFormat="1" applyBorder="1" applyAlignment="1">
      <alignment horizontal="center"/>
    </xf>
    <xf numFmtId="164" fontId="0" fillId="0" borderId="9" xfId="0" applyNumberFormat="1" applyBorder="1" applyAlignment="1">
      <alignment horizontal="center"/>
    </xf>
    <xf numFmtId="0" fontId="0" fillId="0" borderId="15" xfId="0" applyBorder="1" applyAlignment="1">
      <alignment horizontal="center"/>
    </xf>
    <xf numFmtId="0" fontId="0" fillId="0" borderId="5" xfId="0" applyBorder="1" applyAlignment="1">
      <alignment horizontal="center"/>
    </xf>
    <xf numFmtId="0" fontId="0" fillId="0" borderId="16" xfId="0" applyBorder="1" applyAlignment="1">
      <alignment horizontal="center" vertical="center"/>
    </xf>
    <xf numFmtId="0" fontId="0" fillId="0" borderId="19" xfId="0" applyBorder="1" applyAlignment="1">
      <alignment horizontal="center" vertical="center"/>
    </xf>
  </cellXfs>
  <cellStyles count="1">
    <cellStyle name="Normal" xfId="0" builtinId="0"/>
  </cellStyles>
  <dxfs count="29">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CC"/>
        </patternFill>
      </fill>
    </dxf>
    <dxf>
      <fill>
        <patternFill patternType="none">
          <bgColor auto="1"/>
        </patternFill>
      </fill>
    </dxf>
    <dxf>
      <border>
        <left style="thin">
          <color auto="1"/>
        </left>
        <right style="thin">
          <color auto="1"/>
        </right>
        <top style="thin">
          <color auto="1"/>
        </top>
        <bottom style="thin">
          <color auto="1"/>
        </bottom>
        <vertical/>
        <horizontal/>
      </border>
    </dxf>
    <dxf>
      <fill>
        <patternFill patternType="none">
          <bgColor auto="1"/>
        </patternFill>
      </fill>
    </dxf>
    <dxf>
      <fill>
        <patternFill>
          <bgColor rgb="FFFFFFCC"/>
        </patternFill>
      </fill>
    </dxf>
    <dxf>
      <border>
        <left style="thin">
          <color auto="1"/>
        </left>
        <right style="thin">
          <color auto="1"/>
        </right>
        <top style="thin">
          <color auto="1"/>
        </top>
        <bottom style="thin">
          <color auto="1"/>
        </bottom>
        <vertical/>
        <horizontal/>
      </border>
    </dxf>
    <dxf>
      <fill>
        <patternFill patternType="none">
          <bgColor auto="1"/>
        </patternFill>
      </fill>
    </dxf>
    <dxf>
      <fill>
        <patternFill>
          <bgColor rgb="FFFFFFCC"/>
        </patternFill>
      </fill>
    </dxf>
    <dxf>
      <fill>
        <patternFill>
          <bgColor rgb="FFFFFFCC"/>
        </patternFill>
      </fill>
    </dxf>
    <dxf>
      <fill>
        <patternFill patternType="none">
          <bgColor auto="1"/>
        </patternFill>
      </fill>
    </dxf>
    <dxf>
      <border>
        <left style="thin">
          <color auto="1"/>
        </left>
        <right style="thin">
          <color auto="1"/>
        </right>
        <top style="thin">
          <color auto="1"/>
        </top>
        <bottom style="thin">
          <color auto="1"/>
        </bottom>
        <vertical/>
        <horizontal/>
      </border>
    </dxf>
    <dxf>
      <fill>
        <patternFill patternType="none">
          <bgColor auto="1"/>
        </patternFill>
      </fill>
    </dxf>
    <dxf>
      <fill>
        <patternFill>
          <bgColor theme="0"/>
        </patternFill>
      </fill>
    </dxf>
    <dxf>
      <fill>
        <patternFill>
          <bgColor theme="0"/>
        </patternFill>
      </fill>
    </dxf>
    <dxf>
      <fill>
        <patternFill>
          <bgColor rgb="FFFFFFCC"/>
        </patternFill>
      </fill>
    </dxf>
    <dxf>
      <fill>
        <patternFill patternType="none">
          <bgColor auto="1"/>
        </patternFill>
      </fill>
    </dxf>
    <dxf>
      <fill>
        <patternFill>
          <bgColor theme="0"/>
        </patternFill>
      </fill>
    </dxf>
    <dxf>
      <border>
        <left style="thin">
          <color auto="1"/>
        </left>
        <right style="thin">
          <color auto="1"/>
        </right>
        <top style="thin">
          <color auto="1"/>
        </top>
        <bottom style="thin">
          <color auto="1"/>
        </bottom>
        <vertical/>
        <horizontal/>
      </border>
    </dxf>
    <dxf>
      <fill>
        <patternFill patternType="none">
          <bgColor auto="1"/>
        </patternFill>
      </fill>
    </dxf>
    <dxf>
      <fill>
        <patternFill>
          <bgColor rgb="FFFFFFCC"/>
        </patternFill>
      </fill>
    </dxf>
    <dxf>
      <font>
        <b val="0"/>
        <i val="0"/>
        <strike val="0"/>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66FF33"/>
      <color rgb="FFFF0066"/>
      <color rgb="FFFFFFCC"/>
      <color rgb="FFFF66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0</xdr:row>
      <xdr:rowOff>114300</xdr:rowOff>
    </xdr:from>
    <xdr:to>
      <xdr:col>9</xdr:col>
      <xdr:colOff>495300</xdr:colOff>
      <xdr:row>5</xdr:row>
      <xdr:rowOff>57150</xdr:rowOff>
    </xdr:to>
    <xdr:pic>
      <xdr:nvPicPr>
        <xdr:cNvPr id="3" name="Picture 2" descr="1ec10e7a5-2b49-4771-89b2-6e2ef9cfbba1.png">
          <a:extLst>
            <a:ext uri="{FF2B5EF4-FFF2-40B4-BE49-F238E27FC236}">
              <a16:creationId xmlns:a16="http://schemas.microsoft.com/office/drawing/2014/main" id="{B64CDCC9-49FD-2F86-94A2-B66A9314435F}"/>
            </a:ext>
          </a:extLst>
        </xdr:cNvPr>
        <xdr:cNvPicPr>
          <a:picLocks noChangeAspect="1"/>
        </xdr:cNvPicPr>
      </xdr:nvPicPr>
      <xdr:blipFill>
        <a:blip xmlns:r="http://schemas.openxmlformats.org/officeDocument/2006/relationships" r:embed="rId1"/>
        <a:srcRect t="13095"/>
        <a:stretch>
          <a:fillRect/>
        </a:stretch>
      </xdr:blipFill>
      <xdr:spPr>
        <a:xfrm>
          <a:off x="304800" y="114300"/>
          <a:ext cx="5124450" cy="866775"/>
        </a:xfrm>
        <a:prstGeom prst="rect">
          <a:avLst/>
        </a:prstGeom>
      </xdr:spPr>
    </xdr:pic>
    <xdr:clientData/>
  </xdr:twoCellAnchor>
  <xdr:twoCellAnchor>
    <xdr:from>
      <xdr:col>5</xdr:col>
      <xdr:colOff>552450</xdr:colOff>
      <xdr:row>1</xdr:row>
      <xdr:rowOff>161925</xdr:rowOff>
    </xdr:from>
    <xdr:to>
      <xdr:col>7</xdr:col>
      <xdr:colOff>323850</xdr:colOff>
      <xdr:row>7</xdr:row>
      <xdr:rowOff>9525</xdr:rowOff>
    </xdr:to>
    <xdr:sp macro="" textlink="">
      <xdr:nvSpPr>
        <xdr:cNvPr id="2" name="TextBox 1">
          <a:extLst>
            <a:ext uri="{FF2B5EF4-FFF2-40B4-BE49-F238E27FC236}">
              <a16:creationId xmlns:a16="http://schemas.microsoft.com/office/drawing/2014/main" id="{0F680330-EF4C-16AF-56E0-E84E3E1796C1}"/>
            </a:ext>
            <a:ext uri="{147F2762-F138-4A5C-976F-8EAC2B608ADB}">
              <a16:predDERef xmlns:a16="http://schemas.microsoft.com/office/drawing/2014/main" pred="{B64CDCC9-49FD-2F86-94A2-B66A9314435F}"/>
            </a:ext>
          </a:extLst>
        </xdr:cNvPr>
        <xdr:cNvSpPr txBox="1"/>
      </xdr:nvSpPr>
      <xdr:spPr>
        <a:xfrm>
          <a:off x="3124200" y="352425"/>
          <a:ext cx="952500" cy="952500"/>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endParaRPr lang="en-US" sz="1100">
            <a:latin typeface="+mn-lt"/>
            <a:ea typeface="+mn-lt"/>
            <a:cs typeface="+mn-l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FABD9-1D2D-427C-86EC-43D3EE1409DD}">
  <dimension ref="A1:N52"/>
  <sheetViews>
    <sheetView showGridLines="0" tabSelected="1" workbookViewId="0">
      <selection activeCell="P17" sqref="P17"/>
    </sheetView>
  </sheetViews>
  <sheetFormatPr defaultColWidth="8.85546875" defaultRowHeight="14.45"/>
  <cols>
    <col min="1" max="1" width="2.28515625" customWidth="1"/>
    <col min="2" max="2" width="9.7109375" customWidth="1"/>
    <col min="10" max="10" width="10.140625" customWidth="1"/>
    <col min="11" max="11" width="2.28515625" customWidth="1"/>
  </cols>
  <sheetData>
    <row r="1" spans="1:14" ht="15">
      <c r="A1" s="18"/>
      <c r="B1" s="18"/>
      <c r="C1" s="18"/>
      <c r="D1" s="18"/>
      <c r="E1" s="18"/>
      <c r="F1" s="18"/>
      <c r="G1" s="18"/>
      <c r="H1" s="18"/>
      <c r="I1" s="18"/>
      <c r="J1" s="18"/>
      <c r="K1" s="18"/>
    </row>
    <row r="2" spans="1:14" ht="15" customHeight="1">
      <c r="A2" s="18"/>
      <c r="B2" s="42"/>
      <c r="J2" s="18"/>
      <c r="K2" s="18"/>
    </row>
    <row r="3" spans="1:14" ht="14.45" customHeight="1">
      <c r="A3" s="18"/>
      <c r="B3" s="18"/>
      <c r="J3" s="18"/>
      <c r="K3" s="18"/>
    </row>
    <row r="4" spans="1:14" ht="14.45" customHeight="1">
      <c r="A4" s="18"/>
      <c r="B4" s="18"/>
      <c r="J4" s="18"/>
      <c r="K4" s="18"/>
    </row>
    <row r="5" spans="1:14" ht="14.45" customHeight="1">
      <c r="A5" s="18"/>
      <c r="B5" s="18"/>
      <c r="J5" s="18"/>
      <c r="K5" s="18"/>
    </row>
    <row r="6" spans="1:14" ht="15">
      <c r="A6" s="18"/>
      <c r="B6" s="18"/>
      <c r="C6" s="18"/>
      <c r="D6" s="18"/>
      <c r="E6" s="18"/>
      <c r="F6" s="18"/>
      <c r="G6" s="18"/>
      <c r="H6" s="18"/>
      <c r="I6" s="18"/>
      <c r="J6" s="18"/>
      <c r="K6" s="18"/>
    </row>
    <row r="7" spans="1:14" ht="14.45" customHeight="1">
      <c r="A7" s="18"/>
      <c r="B7" s="91" t="s">
        <v>0</v>
      </c>
      <c r="C7" s="92"/>
      <c r="D7" s="92"/>
      <c r="E7" s="92"/>
      <c r="F7" s="92"/>
      <c r="G7" s="92"/>
      <c r="H7" s="95" t="s">
        <v>1</v>
      </c>
      <c r="I7" s="96"/>
      <c r="J7" s="97"/>
      <c r="K7" s="18"/>
      <c r="L7" s="30"/>
      <c r="N7" s="37"/>
    </row>
    <row r="8" spans="1:14" ht="15" thickBot="1">
      <c r="A8" s="18"/>
      <c r="B8" s="93"/>
      <c r="C8" s="94"/>
      <c r="D8" s="94"/>
      <c r="E8" s="94"/>
      <c r="F8" s="94"/>
      <c r="G8" s="94"/>
      <c r="H8" s="98"/>
      <c r="I8" s="98"/>
      <c r="J8" s="99"/>
      <c r="K8" s="18"/>
      <c r="L8" s="30"/>
    </row>
    <row r="9" spans="1:14" ht="3.75" customHeight="1">
      <c r="A9" s="18"/>
      <c r="B9" s="27"/>
      <c r="C9" s="19"/>
      <c r="D9" s="19"/>
      <c r="E9" s="19"/>
      <c r="F9" s="19"/>
      <c r="G9" s="19"/>
      <c r="H9" s="19"/>
      <c r="I9" s="19"/>
      <c r="J9" s="19"/>
      <c r="K9" s="18"/>
      <c r="L9" s="30"/>
    </row>
    <row r="10" spans="1:14">
      <c r="A10" s="18"/>
      <c r="B10" s="112" t="s">
        <v>2</v>
      </c>
      <c r="C10" s="113"/>
      <c r="D10" s="113"/>
      <c r="E10" s="113"/>
      <c r="F10" s="113"/>
      <c r="G10" s="113"/>
      <c r="H10" s="113"/>
      <c r="I10" s="113"/>
      <c r="J10" s="113"/>
      <c r="K10" s="18"/>
      <c r="L10" s="30"/>
    </row>
    <row r="11" spans="1:14">
      <c r="A11" s="18"/>
      <c r="B11" s="113"/>
      <c r="C11" s="113"/>
      <c r="D11" s="113"/>
      <c r="E11" s="113"/>
      <c r="F11" s="113"/>
      <c r="G11" s="113"/>
      <c r="H11" s="113"/>
      <c r="I11" s="113"/>
      <c r="J11" s="113"/>
      <c r="K11" s="18"/>
      <c r="L11" s="30"/>
    </row>
    <row r="12" spans="1:14">
      <c r="A12" s="18"/>
      <c r="B12" s="113"/>
      <c r="C12" s="113"/>
      <c r="D12" s="113"/>
      <c r="E12" s="113"/>
      <c r="F12" s="113"/>
      <c r="G12" s="113"/>
      <c r="H12" s="113"/>
      <c r="I12" s="113"/>
      <c r="J12" s="113"/>
      <c r="K12" s="18"/>
      <c r="L12" s="30"/>
    </row>
    <row r="13" spans="1:14" ht="10.5" customHeight="1" thickBot="1">
      <c r="A13" s="18"/>
      <c r="B13" s="113"/>
      <c r="C13" s="113"/>
      <c r="D13" s="113"/>
      <c r="E13" s="113"/>
      <c r="F13" s="113"/>
      <c r="G13" s="113"/>
      <c r="H13" s="113"/>
      <c r="I13" s="113"/>
      <c r="J13" s="113"/>
      <c r="K13" s="18"/>
      <c r="L13" s="30"/>
    </row>
    <row r="14" spans="1:14" ht="14.45" customHeight="1">
      <c r="A14" s="18"/>
      <c r="B14" s="100" t="s">
        <v>3</v>
      </c>
      <c r="C14" s="114"/>
      <c r="D14" s="114"/>
      <c r="E14" s="114"/>
      <c r="F14" s="104"/>
      <c r="G14" s="43" t="s">
        <v>4</v>
      </c>
      <c r="H14" s="44"/>
      <c r="I14" s="47"/>
      <c r="J14" s="48"/>
      <c r="K14" s="18"/>
      <c r="L14" s="30"/>
    </row>
    <row r="15" spans="1:14" ht="15">
      <c r="A15" s="18"/>
      <c r="B15" s="102"/>
      <c r="C15" s="115"/>
      <c r="D15" s="115"/>
      <c r="E15" s="115"/>
      <c r="F15" s="116"/>
      <c r="G15" s="45" t="s">
        <v>5</v>
      </c>
      <c r="H15" s="46"/>
      <c r="I15" s="49"/>
      <c r="J15" s="50"/>
      <c r="K15" s="18"/>
      <c r="L15" s="30"/>
    </row>
    <row r="16" spans="1:14" ht="15">
      <c r="A16" s="18"/>
      <c r="B16" s="117" t="s">
        <v>6</v>
      </c>
      <c r="C16" s="106"/>
      <c r="D16" s="107"/>
      <c r="E16" s="107"/>
      <c r="F16" s="107"/>
      <c r="G16" s="108"/>
      <c r="H16" s="100" t="s">
        <v>7</v>
      </c>
      <c r="I16" s="101"/>
      <c r="J16" s="104"/>
      <c r="K16" s="18"/>
      <c r="L16" s="30"/>
    </row>
    <row r="17" spans="1:12" ht="15">
      <c r="A17" s="18"/>
      <c r="B17" s="118"/>
      <c r="C17" s="109"/>
      <c r="D17" s="110"/>
      <c r="E17" s="110"/>
      <c r="F17" s="110"/>
      <c r="G17" s="111"/>
      <c r="H17" s="102"/>
      <c r="I17" s="103"/>
      <c r="J17" s="105"/>
      <c r="K17" s="18"/>
      <c r="L17" s="30"/>
    </row>
    <row r="18" spans="1:12" ht="14.45" customHeight="1">
      <c r="A18" s="18"/>
      <c r="B18" s="120" t="s">
        <v>8</v>
      </c>
      <c r="C18" s="121"/>
      <c r="D18" s="31"/>
      <c r="E18" s="120" t="s">
        <v>9</v>
      </c>
      <c r="F18" s="121"/>
      <c r="G18" s="31"/>
      <c r="H18" s="120" t="s">
        <v>10</v>
      </c>
      <c r="I18" s="121"/>
      <c r="J18" s="31"/>
      <c r="K18" s="18"/>
      <c r="L18" s="30"/>
    </row>
    <row r="19" spans="1:12" ht="9" customHeight="1">
      <c r="A19" s="18"/>
      <c r="B19" s="29"/>
      <c r="C19" s="29"/>
      <c r="D19" s="29"/>
      <c r="E19" s="29"/>
      <c r="F19" s="29"/>
      <c r="G19" s="29"/>
      <c r="H19" s="29"/>
      <c r="I19" s="29"/>
      <c r="J19" s="29"/>
      <c r="K19" s="18"/>
      <c r="L19" s="30"/>
    </row>
    <row r="20" spans="1:12" ht="18.75" customHeight="1">
      <c r="A20" s="18"/>
      <c r="B20" s="155" t="s">
        <v>11</v>
      </c>
      <c r="C20" s="156"/>
      <c r="D20" s="156"/>
      <c r="E20" s="147" t="s">
        <v>12</v>
      </c>
      <c r="F20" s="148"/>
      <c r="G20" s="148"/>
      <c r="H20" s="148"/>
      <c r="I20" s="148"/>
      <c r="J20" s="149"/>
      <c r="K20" s="18"/>
      <c r="L20" s="30"/>
    </row>
    <row r="21" spans="1:12" ht="19.5" customHeight="1">
      <c r="A21" s="18"/>
      <c r="B21" s="157" t="s">
        <v>13</v>
      </c>
      <c r="C21" s="158"/>
      <c r="D21" s="158"/>
      <c r="E21" s="150"/>
      <c r="F21" s="151"/>
      <c r="G21" s="151"/>
      <c r="H21" s="151"/>
      <c r="I21" s="151"/>
      <c r="J21" s="152"/>
      <c r="K21" s="18"/>
      <c r="L21" s="30"/>
    </row>
    <row r="22" spans="1:12" ht="5.25" customHeight="1">
      <c r="A22" s="18"/>
      <c r="B22" s="29"/>
      <c r="C22" s="29"/>
      <c r="D22" s="41"/>
      <c r="E22" s="41"/>
      <c r="F22" s="41"/>
      <c r="G22" s="41"/>
      <c r="H22" s="41"/>
      <c r="I22" s="41"/>
      <c r="J22" s="41"/>
      <c r="K22" s="18"/>
      <c r="L22" s="30"/>
    </row>
    <row r="23" spans="1:12" ht="15">
      <c r="A23" s="18"/>
      <c r="B23" s="26" t="s">
        <v>14</v>
      </c>
      <c r="C23" s="26"/>
      <c r="D23" s="26"/>
      <c r="E23" s="26"/>
      <c r="F23" s="26"/>
      <c r="G23" s="26"/>
      <c r="H23" s="26"/>
      <c r="I23" s="26"/>
      <c r="J23" s="26"/>
      <c r="K23" s="18"/>
      <c r="L23" s="30"/>
    </row>
    <row r="24" spans="1:12">
      <c r="A24" s="18"/>
      <c r="B24" s="119" t="s">
        <v>15</v>
      </c>
      <c r="C24" s="74"/>
      <c r="D24" s="74"/>
      <c r="E24" s="75"/>
      <c r="F24" s="73" t="s">
        <v>16</v>
      </c>
      <c r="G24" s="74"/>
      <c r="H24" s="75"/>
      <c r="I24" s="73" t="s">
        <v>17</v>
      </c>
      <c r="J24" s="76"/>
      <c r="K24" s="18"/>
      <c r="L24" s="30"/>
    </row>
    <row r="25" spans="1:12">
      <c r="A25" s="18"/>
      <c r="B25" s="122"/>
      <c r="C25" s="67"/>
      <c r="D25" s="67"/>
      <c r="E25" s="68"/>
      <c r="F25" s="66"/>
      <c r="G25" s="67"/>
      <c r="H25" s="68"/>
      <c r="I25" s="70"/>
      <c r="J25" s="71"/>
      <c r="K25" s="18"/>
      <c r="L25" s="30"/>
    </row>
    <row r="26" spans="1:12" ht="15" thickBot="1">
      <c r="A26" s="18"/>
      <c r="B26" s="63"/>
      <c r="C26" s="64"/>
      <c r="D26" s="64"/>
      <c r="E26" s="65"/>
      <c r="F26" s="69"/>
      <c r="G26" s="64"/>
      <c r="H26" s="65"/>
      <c r="I26" s="69"/>
      <c r="J26" s="72"/>
      <c r="K26" s="18"/>
      <c r="L26" s="30"/>
    </row>
    <row r="27" spans="1:12" ht="8.25" customHeight="1">
      <c r="A27" s="18"/>
      <c r="B27" s="32"/>
      <c r="C27" s="32"/>
      <c r="D27" s="32"/>
      <c r="E27" s="32"/>
      <c r="F27" s="32"/>
      <c r="G27" s="32"/>
      <c r="H27" s="32"/>
      <c r="I27" s="32"/>
      <c r="J27" s="32"/>
      <c r="K27" s="18"/>
      <c r="L27" s="30"/>
    </row>
    <row r="28" spans="1:12">
      <c r="A28" s="18"/>
      <c r="B28" s="90" t="s">
        <v>18</v>
      </c>
      <c r="C28" s="90"/>
      <c r="D28" s="90"/>
      <c r="E28" s="90"/>
      <c r="F28" s="90"/>
      <c r="G28" s="90"/>
      <c r="H28" s="90"/>
      <c r="I28" s="90"/>
      <c r="J28" s="90"/>
      <c r="K28" s="18"/>
      <c r="L28" s="30"/>
    </row>
    <row r="29" spans="1:12" ht="15" thickBot="1">
      <c r="A29" s="18"/>
      <c r="B29" s="90"/>
      <c r="C29" s="90"/>
      <c r="D29" s="90"/>
      <c r="E29" s="90"/>
      <c r="F29" s="90"/>
      <c r="G29" s="90"/>
      <c r="H29" s="90"/>
      <c r="I29" s="90"/>
      <c r="J29" s="90"/>
      <c r="K29" s="18"/>
      <c r="L29" s="30"/>
    </row>
    <row r="30" spans="1:12" ht="14.45" customHeight="1">
      <c r="A30" s="18"/>
      <c r="B30" s="77" t="s">
        <v>15</v>
      </c>
      <c r="C30" s="78"/>
      <c r="D30" s="78"/>
      <c r="E30" s="57" t="s">
        <v>19</v>
      </c>
      <c r="F30" s="58"/>
      <c r="G30" s="58"/>
      <c r="H30" s="58"/>
      <c r="I30" s="58"/>
      <c r="J30" s="59"/>
      <c r="K30" s="18"/>
      <c r="L30" s="30"/>
    </row>
    <row r="31" spans="1:12">
      <c r="A31" s="18"/>
      <c r="B31" s="79"/>
      <c r="C31" s="80"/>
      <c r="D31" s="80"/>
      <c r="E31" s="60"/>
      <c r="F31" s="61"/>
      <c r="G31" s="61"/>
      <c r="H31" s="61"/>
      <c r="I31" s="61"/>
      <c r="J31" s="62"/>
      <c r="K31" s="18"/>
    </row>
    <row r="32" spans="1:12" ht="15">
      <c r="A32" s="18"/>
      <c r="B32" s="81"/>
      <c r="C32" s="82"/>
      <c r="D32" s="83"/>
      <c r="E32" s="51"/>
      <c r="F32" s="52"/>
      <c r="G32" s="52"/>
      <c r="H32" s="52"/>
      <c r="I32" s="52"/>
      <c r="J32" s="53"/>
      <c r="K32" s="18"/>
    </row>
    <row r="33" spans="1:11" ht="15">
      <c r="A33" s="18"/>
      <c r="B33" s="84"/>
      <c r="C33" s="85"/>
      <c r="D33" s="86"/>
      <c r="E33" s="87"/>
      <c r="F33" s="88"/>
      <c r="G33" s="88"/>
      <c r="H33" s="88"/>
      <c r="I33" s="88"/>
      <c r="J33" s="89"/>
      <c r="K33" s="18"/>
    </row>
    <row r="34" spans="1:11" ht="14.45" customHeight="1">
      <c r="A34" s="18"/>
      <c r="B34" s="143"/>
      <c r="C34" s="52"/>
      <c r="D34" s="144"/>
      <c r="E34" s="51"/>
      <c r="F34" s="52"/>
      <c r="G34" s="52"/>
      <c r="H34" s="52"/>
      <c r="I34" s="52"/>
      <c r="J34" s="53"/>
      <c r="K34" s="18"/>
    </row>
    <row r="35" spans="1:11" ht="15">
      <c r="A35" s="18"/>
      <c r="B35" s="153"/>
      <c r="C35" s="88"/>
      <c r="D35" s="154"/>
      <c r="E35" s="87"/>
      <c r="F35" s="88"/>
      <c r="G35" s="88"/>
      <c r="H35" s="88"/>
      <c r="I35" s="88"/>
      <c r="J35" s="89"/>
      <c r="K35" s="18"/>
    </row>
    <row r="36" spans="1:11">
      <c r="A36" s="18"/>
      <c r="B36" s="139"/>
      <c r="C36" s="124"/>
      <c r="D36" s="124"/>
      <c r="E36" s="123"/>
      <c r="F36" s="124"/>
      <c r="G36" s="124"/>
      <c r="H36" s="124"/>
      <c r="I36" s="124"/>
      <c r="J36" s="125"/>
      <c r="K36" s="18"/>
    </row>
    <row r="37" spans="1:11">
      <c r="A37" s="18"/>
      <c r="B37" s="140"/>
      <c r="C37" s="127"/>
      <c r="D37" s="127"/>
      <c r="E37" s="126"/>
      <c r="F37" s="127"/>
      <c r="G37" s="127"/>
      <c r="H37" s="127"/>
      <c r="I37" s="127"/>
      <c r="J37" s="128"/>
      <c r="K37" s="18"/>
    </row>
    <row r="38" spans="1:11">
      <c r="A38" s="18"/>
      <c r="B38" s="139"/>
      <c r="C38" s="124"/>
      <c r="D38" s="124"/>
      <c r="E38" s="123"/>
      <c r="F38" s="124"/>
      <c r="G38" s="124"/>
      <c r="H38" s="124"/>
      <c r="I38" s="124"/>
      <c r="J38" s="125"/>
      <c r="K38" s="18"/>
    </row>
    <row r="39" spans="1:11">
      <c r="A39" s="18"/>
      <c r="B39" s="140"/>
      <c r="C39" s="127"/>
      <c r="D39" s="127"/>
      <c r="E39" s="126"/>
      <c r="F39" s="127"/>
      <c r="G39" s="127"/>
      <c r="H39" s="127"/>
      <c r="I39" s="127"/>
      <c r="J39" s="128"/>
      <c r="K39" s="18"/>
    </row>
    <row r="40" spans="1:11">
      <c r="A40" s="18"/>
      <c r="B40" s="139"/>
      <c r="C40" s="124"/>
      <c r="D40" s="141"/>
      <c r="E40" s="123"/>
      <c r="F40" s="124"/>
      <c r="G40" s="124"/>
      <c r="H40" s="124"/>
      <c r="I40" s="124"/>
      <c r="J40" s="125"/>
      <c r="K40" s="18"/>
    </row>
    <row r="41" spans="1:11">
      <c r="A41" s="18"/>
      <c r="B41" s="140"/>
      <c r="C41" s="127"/>
      <c r="D41" s="142"/>
      <c r="E41" s="126"/>
      <c r="F41" s="127"/>
      <c r="G41" s="127"/>
      <c r="H41" s="127"/>
      <c r="I41" s="127"/>
      <c r="J41" s="128"/>
      <c r="K41" s="18"/>
    </row>
    <row r="42" spans="1:11">
      <c r="A42" s="18"/>
      <c r="B42" s="139"/>
      <c r="C42" s="124"/>
      <c r="D42" s="141"/>
      <c r="E42" s="123"/>
      <c r="F42" s="124"/>
      <c r="G42" s="124"/>
      <c r="H42" s="124"/>
      <c r="I42" s="124"/>
      <c r="J42" s="125"/>
      <c r="K42" s="18"/>
    </row>
    <row r="43" spans="1:11">
      <c r="A43" s="18"/>
      <c r="B43" s="140"/>
      <c r="C43" s="127"/>
      <c r="D43" s="142"/>
      <c r="E43" s="126"/>
      <c r="F43" s="127"/>
      <c r="G43" s="127"/>
      <c r="H43" s="127"/>
      <c r="I43" s="127"/>
      <c r="J43" s="128"/>
      <c r="K43" s="18"/>
    </row>
    <row r="44" spans="1:11">
      <c r="A44" s="18"/>
      <c r="B44" s="143"/>
      <c r="C44" s="52"/>
      <c r="D44" s="144"/>
      <c r="E44" s="51"/>
      <c r="F44" s="52"/>
      <c r="G44" s="52"/>
      <c r="H44" s="52"/>
      <c r="I44" s="52"/>
      <c r="J44" s="53"/>
      <c r="K44" s="18"/>
    </row>
    <row r="45" spans="1:11" ht="15" thickBot="1">
      <c r="A45" s="18"/>
      <c r="B45" s="145"/>
      <c r="C45" s="55"/>
      <c r="D45" s="146"/>
      <c r="E45" s="54"/>
      <c r="F45" s="55"/>
      <c r="G45" s="55"/>
      <c r="H45" s="55"/>
      <c r="I45" s="55"/>
      <c r="J45" s="56"/>
      <c r="K45" s="18"/>
    </row>
    <row r="46" spans="1:11" ht="9" customHeight="1" thickBot="1">
      <c r="A46" s="18"/>
      <c r="B46" s="18"/>
      <c r="C46" s="18"/>
      <c r="D46" s="18"/>
      <c r="E46" s="18"/>
      <c r="F46" s="18"/>
      <c r="G46" s="18"/>
      <c r="H46" s="18"/>
      <c r="I46" s="18"/>
      <c r="J46" s="18"/>
      <c r="K46" s="18"/>
    </row>
    <row r="47" spans="1:11">
      <c r="A47" s="18"/>
      <c r="B47" s="18"/>
      <c r="C47" s="135" t="s">
        <v>20</v>
      </c>
      <c r="D47" s="136"/>
      <c r="E47" s="136"/>
      <c r="F47" s="136"/>
      <c r="G47" s="136"/>
      <c r="H47" s="24" t="s">
        <v>13</v>
      </c>
      <c r="I47" s="38"/>
      <c r="J47" s="18"/>
      <c r="K47" s="18"/>
    </row>
    <row r="48" spans="1:11" ht="14.45" customHeight="1" thickBot="1">
      <c r="A48" s="18"/>
      <c r="B48" s="29"/>
      <c r="C48" s="137"/>
      <c r="D48" s="138"/>
      <c r="E48" s="138"/>
      <c r="F48" s="138"/>
      <c r="G48" s="138"/>
      <c r="H48" s="25" t="s">
        <v>21</v>
      </c>
      <c r="I48" s="39"/>
      <c r="J48" s="29"/>
      <c r="K48" s="18"/>
    </row>
    <row r="49" spans="1:11" ht="8.25" customHeight="1" thickBot="1">
      <c r="A49" s="18"/>
      <c r="B49" s="28"/>
      <c r="C49" s="28"/>
      <c r="D49" s="28"/>
      <c r="E49" s="28"/>
      <c r="F49" s="28"/>
      <c r="G49" s="28"/>
      <c r="H49" s="28"/>
      <c r="I49" s="28"/>
      <c r="J49" s="28"/>
      <c r="K49" s="18"/>
    </row>
    <row r="50" spans="1:11" ht="14.45" customHeight="1">
      <c r="A50" s="18"/>
      <c r="B50" s="129" t="s">
        <v>22</v>
      </c>
      <c r="C50" s="130"/>
      <c r="D50" s="130"/>
      <c r="E50" s="130"/>
      <c r="F50" s="130"/>
      <c r="G50" s="130"/>
      <c r="H50" s="130"/>
      <c r="I50" s="130"/>
      <c r="J50" s="131"/>
      <c r="K50" s="18"/>
    </row>
    <row r="51" spans="1:11" ht="15" thickBot="1">
      <c r="A51" s="18"/>
      <c r="B51" s="132"/>
      <c r="C51" s="133"/>
      <c r="D51" s="133"/>
      <c r="E51" s="133"/>
      <c r="F51" s="133"/>
      <c r="G51" s="133"/>
      <c r="H51" s="133"/>
      <c r="I51" s="133"/>
      <c r="J51" s="134"/>
      <c r="K51" s="18"/>
    </row>
    <row r="52" spans="1:11" ht="7.5" customHeight="1">
      <c r="A52" s="18"/>
      <c r="B52" s="18"/>
      <c r="C52" s="18"/>
      <c r="D52" s="18"/>
      <c r="E52" s="18"/>
      <c r="F52" s="18"/>
      <c r="G52" s="18"/>
      <c r="H52" s="18"/>
      <c r="I52" s="18"/>
      <c r="J52" s="18"/>
      <c r="K52" s="18"/>
    </row>
  </sheetData>
  <sheetProtection algorithmName="SHA-512" hashValue="s1f+1mWOOD1FSuYA8150ScB8fh586W8FPu1ztGiTba4Rj5A+kLx4KpuGgzdqiKVVM8HnyRZsMbkYsuyMXXymhw==" saltValue="6tuLepqSfNeZCJMRtNwZeg==" spinCount="100000" sheet="1" objects="1" scenarios="1"/>
  <protectedRanges>
    <protectedRange sqref="C14:F15 I14:J14 I15:J15 C16:G17 J16:J17 J18 G18 D18 B21:D21 B25:E25 B26:E26 F25:H25 F26:H26 I25:J25 I26:J26 B32:J45 I47:I48" name="Range1"/>
  </protectedRanges>
  <mergeCells count="47">
    <mergeCell ref="B34:D35"/>
    <mergeCell ref="B36:D37"/>
    <mergeCell ref="E34:J35"/>
    <mergeCell ref="E36:J37"/>
    <mergeCell ref="B20:D20"/>
    <mergeCell ref="B21:D21"/>
    <mergeCell ref="E38:J39"/>
    <mergeCell ref="B50:J51"/>
    <mergeCell ref="C47:G48"/>
    <mergeCell ref="B38:D39"/>
    <mergeCell ref="B40:D41"/>
    <mergeCell ref="B42:D43"/>
    <mergeCell ref="B44:D45"/>
    <mergeCell ref="E40:J41"/>
    <mergeCell ref="E42:J43"/>
    <mergeCell ref="B28:J29"/>
    <mergeCell ref="B7:G8"/>
    <mergeCell ref="H7:J8"/>
    <mergeCell ref="H16:I17"/>
    <mergeCell ref="J16:J17"/>
    <mergeCell ref="C16:G17"/>
    <mergeCell ref="B10:J13"/>
    <mergeCell ref="B14:B15"/>
    <mergeCell ref="C14:F15"/>
    <mergeCell ref="B16:B17"/>
    <mergeCell ref="B24:E24"/>
    <mergeCell ref="B18:C18"/>
    <mergeCell ref="E18:F18"/>
    <mergeCell ref="H18:I18"/>
    <mergeCell ref="B25:E25"/>
    <mergeCell ref="E20:J21"/>
    <mergeCell ref="G14:H14"/>
    <mergeCell ref="G15:H15"/>
    <mergeCell ref="I14:J14"/>
    <mergeCell ref="I15:J15"/>
    <mergeCell ref="E44:J45"/>
    <mergeCell ref="E30:J31"/>
    <mergeCell ref="B26:E26"/>
    <mergeCell ref="F25:H25"/>
    <mergeCell ref="F26:H26"/>
    <mergeCell ref="I25:J25"/>
    <mergeCell ref="I26:J26"/>
    <mergeCell ref="F24:H24"/>
    <mergeCell ref="I24:J24"/>
    <mergeCell ref="B30:D31"/>
    <mergeCell ref="B32:D33"/>
    <mergeCell ref="E32:J33"/>
  </mergeCells>
  <dataValidations count="1">
    <dataValidation type="list" showInputMessage="1" showErrorMessage="1" sqref="B21:D21" xr:uid="{44AB027B-CC02-432D-83EE-B5FC86D1CC9E}">
      <formula1>"Yes, No"</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CB757-E65C-413C-A54B-4FEB8AEDE4C5}">
  <sheetPr>
    <pageSetUpPr fitToPage="1"/>
  </sheetPr>
  <dimension ref="B1:X48"/>
  <sheetViews>
    <sheetView showGridLines="0" zoomScaleNormal="100" workbookViewId="0">
      <selection activeCell="K27" sqref="K27"/>
    </sheetView>
  </sheetViews>
  <sheetFormatPr defaultColWidth="8.85546875" defaultRowHeight="14.45"/>
  <cols>
    <col min="1" max="1" width="1.85546875" customWidth="1"/>
    <col min="2" max="2" width="7.42578125" customWidth="1"/>
    <col min="3" max="3" width="4" customWidth="1"/>
    <col min="4" max="4" width="34" customWidth="1"/>
    <col min="5" max="5" width="4" customWidth="1"/>
    <col min="6" max="6" width="34.140625" customWidth="1"/>
    <col min="7" max="7" width="4.28515625" customWidth="1"/>
    <col min="8" max="8" width="34" customWidth="1"/>
    <col min="9" max="9" width="4.140625" customWidth="1"/>
    <col min="10" max="10" width="34" customWidth="1"/>
    <col min="11" max="11" width="4.5703125" customWidth="1"/>
    <col min="12" max="12" width="34" customWidth="1"/>
    <col min="13" max="13" width="4.28515625" customWidth="1"/>
    <col min="14" max="14" width="34.140625" customWidth="1"/>
    <col min="15" max="15" width="4.28515625" customWidth="1"/>
    <col min="16" max="16" width="33.42578125" customWidth="1"/>
  </cols>
  <sheetData>
    <row r="1" spans="2:16" ht="15" thickBot="1">
      <c r="L1" s="8"/>
    </row>
    <row r="2" spans="2:16" ht="15.6" customHeight="1" thickTop="1" thickBot="1">
      <c r="B2" s="193" t="s">
        <v>23</v>
      </c>
      <c r="C2" s="194"/>
      <c r="D2" s="190" t="str">
        <f>IF('Book the Cook'!C14&gt;0,'Book the Cook'!C14,"")</f>
        <v/>
      </c>
      <c r="E2" s="191"/>
      <c r="F2" s="192"/>
      <c r="G2" s="9"/>
      <c r="H2" s="178" t="s">
        <v>24</v>
      </c>
      <c r="I2" s="179"/>
    </row>
    <row r="3" spans="2:16" ht="15">
      <c r="B3" s="184" t="s">
        <v>25</v>
      </c>
      <c r="C3" s="185"/>
      <c r="D3" s="35" t="s">
        <v>26</v>
      </c>
      <c r="E3" s="188" t="str">
        <f>IF('Book the Cook'!I14&lt;&gt;"",'Book the Cook'!I14,"")</f>
        <v/>
      </c>
      <c r="F3" s="189"/>
      <c r="G3" s="10"/>
      <c r="H3" s="180"/>
      <c r="I3" s="181"/>
    </row>
    <row r="4" spans="2:16" ht="15">
      <c r="B4" s="186"/>
      <c r="C4" s="187"/>
      <c r="D4" s="40" t="s">
        <v>27</v>
      </c>
      <c r="E4" s="188" t="str">
        <f>IF('Book the Cook'!I15&lt;&gt;"",'Book the Cook'!I15,"")</f>
        <v/>
      </c>
      <c r="F4" s="189"/>
      <c r="G4" s="11"/>
      <c r="H4" s="180"/>
      <c r="I4" s="181"/>
    </row>
    <row r="5" spans="2:16" ht="15">
      <c r="C5" s="34"/>
      <c r="D5" s="33" t="s">
        <v>28</v>
      </c>
      <c r="E5" s="36"/>
      <c r="H5" s="182"/>
      <c r="I5" s="183"/>
    </row>
    <row r="6" spans="2:16" ht="15" thickTop="1">
      <c r="E6" s="12"/>
    </row>
    <row r="7" spans="2:16">
      <c r="C7" s="171" t="s">
        <v>29</v>
      </c>
      <c r="D7" s="171"/>
      <c r="E7" s="171" t="s">
        <v>30</v>
      </c>
      <c r="F7" s="171"/>
      <c r="G7" s="171" t="s">
        <v>31</v>
      </c>
      <c r="H7" s="171"/>
      <c r="I7" s="168" t="str">
        <f>IF(E5&gt;3,"Day 4","")</f>
        <v/>
      </c>
      <c r="J7" s="169"/>
      <c r="K7" s="169" t="str">
        <f>IF(E5&gt;4,"Day 5","")</f>
        <v/>
      </c>
      <c r="L7" s="169"/>
      <c r="M7" s="169" t="str">
        <f>IF(E5&gt;5,"Day 6","")</f>
        <v/>
      </c>
      <c r="N7" s="169"/>
      <c r="O7" s="169" t="str">
        <f>IF(E5&gt;6,"Day 7","")</f>
        <v/>
      </c>
      <c r="P7" s="169"/>
    </row>
    <row r="8" spans="2:16">
      <c r="B8" s="160" t="s">
        <v>32</v>
      </c>
      <c r="C8" s="163"/>
      <c r="D8" s="163"/>
      <c r="E8" s="7"/>
      <c r="F8" s="14" t="str">
        <f>IF(AND(E8="",E9="",E10="",E11="",E12=""),D39,IF(AND(E8="x",E9="",E10="",E11="",E12=""),D39,IF(OR(E8="x",E9="x",E10="x",E11="x",E12="x"),"")))</f>
        <v xml:space="preserve">Continental + fruits and yoghurts </v>
      </c>
      <c r="G8" s="7"/>
      <c r="H8" s="14" t="str">
        <f>IF(AND(G8="",G9="",G10="",G11="",G12=""),D39,IF(AND(G8="x",G9="",G10="",G11="",G12=""),D39,IF(OR(G8="x",G9="x",G10="x",G11="x",G12="x"),"")))</f>
        <v xml:space="preserve">Continental + fruits and yoghurts </v>
      </c>
      <c r="I8" s="6"/>
      <c r="J8" s="18" t="str">
        <f>IF(AND(I8="",I9="",I10="",I11="",I12="",E5&gt;3),D39,IF(AND(I8="x",I9="",I10="",I11="",I12="",E5&gt;3),D39,IF(OR(I8="x",I9="x",I10="x",I11="x",I12="x"),"","")))</f>
        <v/>
      </c>
      <c r="K8" s="6"/>
      <c r="L8" s="18" t="str">
        <f>IF(AND(K8="",K9="",K10="",K11="",K12="",E5&gt;4),D39,IF(AND(K8="x",K9="",K10="",K11="",K12="",E5&gt;4),D39,IF(OR(K8="x",K9="x",K10="x",K11="x",K12="x"),"","")))</f>
        <v/>
      </c>
      <c r="M8" s="6"/>
      <c r="N8" s="22" t="str">
        <f>IF(AND(M8="",M9="",M10="",M11="",M12="",E5&gt;5),D39,IF(AND(M8="x",M9="",M10="",M11="",M12="",E5&gt;5),D39,IF(OR(M8="x",M9="x",M10="x",M11="x",M12="x"),"","")))</f>
        <v/>
      </c>
      <c r="O8" s="6"/>
      <c r="P8" s="22" t="str">
        <f>IF(AND(O8="",O9="",O10="",O11="",O12="",E5&gt;6),D39,IF(AND(O8="x",O9="",O10="",O11="",O12="",E5&gt;6),D39,IF(OR(O8="x",O9="x",O10="x",O11="x",O12="x"),"","")))</f>
        <v/>
      </c>
    </row>
    <row r="9" spans="2:16">
      <c r="B9" s="160"/>
      <c r="C9" s="163"/>
      <c r="D9" s="163"/>
      <c r="E9" s="7"/>
      <c r="F9" s="14" t="str">
        <f>IF(AND(E8="",E9="",E10="",E11="",E12=""),D40,IF(AND(E8="",E9="x",E10="",E11="",E12=""),D40,IF(OR(E8="x",E9="x",E10="x",E11="x",E12="x"),"")))</f>
        <v>Cont. + pancakes</v>
      </c>
      <c r="G9" s="7"/>
      <c r="H9" s="14" t="str">
        <f>IF(AND(G8="",G9="",G10="",G11="",G12=""),D40,IF(AND(G8="",G9="x",G10="",G11="",G12=""),D40,IF(OR(G8="x",G9="x",G10="x",G11="x",G12="x"),"")))</f>
        <v>Cont. + pancakes</v>
      </c>
      <c r="I9" s="6"/>
      <c r="J9" s="18" t="str">
        <f>IF(AND(I8="",I9="",I10="",I11="",I12="",E5&gt;3),D40,IF(AND(I8="",I9="x",I10="",I11="",I12="",E5&gt;3),D40,IF(OR(I8="x",I9="x",I10="x",I11="x",I12="x"),"","")))</f>
        <v/>
      </c>
      <c r="K9" s="6"/>
      <c r="L9" s="18" t="str">
        <f>IF(AND(K8="",K9="",K10="",K11="",K12="",E5&gt;4),D40,IF(AND(K8="",K9="x",K10="",K11="",K12="",E5&gt;4),D40,IF(OR(K8="x",K9="x",K10="x",K11="x",K12="x"),"","")))</f>
        <v/>
      </c>
      <c r="M9" s="6"/>
      <c r="N9" s="22" t="str">
        <f>IF(AND(M8="",M9="",M10="",M11="",M12="",E5&gt;5),D40,IF(AND(M8="",M9="x",M10="",M11="",M12="",E5&gt;5),D40,IF(OR(M8="x",M9="x",M10="x",M11="x",M12="x"),"","")))</f>
        <v/>
      </c>
      <c r="O9" s="6"/>
      <c r="P9" s="22" t="str">
        <f>IF(AND(O8="",O9="",O10="",O11="",O12="",E5&gt;6),D40,IF(AND(O8="",O9="x",O10="",O11="",O12="",E5&gt;6),D40,IF(OR(O8="x",O9="x",O10="x",O11="x",O12="x"),"","")))</f>
        <v/>
      </c>
    </row>
    <row r="10" spans="2:16">
      <c r="B10" s="160"/>
      <c r="C10" s="163"/>
      <c r="D10" s="163"/>
      <c r="E10" s="7"/>
      <c r="F10" s="14" t="str">
        <f>IF(AND(E8="",E9="",E10="",E11="",E12=""),D41,IF(AND(E8="",E9="",E10="x",E11="",E12=""),D41,IF(OR(E8="x",E9="x",E10="x",E11="x",E12="x"),"")))</f>
        <v>Cont. + french toast</v>
      </c>
      <c r="G10" s="7"/>
      <c r="H10" s="14" t="str">
        <f>IF(AND(G8="",G9="",G10="",G11="",G12=""),D41,IF(AND(G8="",G9="",G10="x",G11="",G12=""),D41,IF(OR(G8="x",G9="x",G10="x",G11="x",G12="x"),"")))</f>
        <v>Cont. + french toast</v>
      </c>
      <c r="I10" s="6"/>
      <c r="J10" s="18" t="str">
        <f>IF(AND(I8="",I9="",I10="",I11="",I12="",E5&gt;3),D41,IF(AND(I8="",I9="",I10="x",I11="",I12="",E5&gt;3),D41,IF(OR(I8="x",I9="x",I10="x",I11="x",I12="x"),"","")))</f>
        <v/>
      </c>
      <c r="K10" s="6"/>
      <c r="L10" s="18" t="str">
        <f>IF(AND(K8="",K9="",K10="",K11="",K12="",E5&gt;4),D41,IF(AND(K8="",K9="",K10="x",K11="",K12="",E5&gt;4),D41,IF(OR(K8="x",K9="x",K10="x",K11="x",K12="x"),"","")))</f>
        <v/>
      </c>
      <c r="M10" s="6"/>
      <c r="N10" s="22" t="str">
        <f>IF(AND(M8="",M9="",M10="",M11="",M12="",E5&gt;5),D41,IF(AND(M8="",M9="",M10="x",M11="",M12="",E5&gt;5),D41,IF(OR(M8="x",M9="x",M10="x",M11="x",M12="x"),"","")))</f>
        <v/>
      </c>
      <c r="O10" s="6"/>
      <c r="P10" s="22" t="str">
        <f>IF(AND(O8="",O9="",O10="",O11="",O12="",E5&gt;6),D41,IF(AND(O8="",O9="",O10="x",O11="",O12="",E5&gt;6),D41,IF(OR(O8="x",O9="x",O10="x",O11="x",O12="x"),"","")))</f>
        <v/>
      </c>
    </row>
    <row r="11" spans="2:16">
      <c r="B11" s="160"/>
      <c r="C11" s="163"/>
      <c r="D11" s="163"/>
      <c r="E11" s="7"/>
      <c r="F11" s="14" t="str">
        <f>IF(AND(E8="",E9="",E10="",E11="",E12=""),D42,IF(AND(E8="",E9="",E10="",E11="x",E12=""),D42,IF(OR(E8="x",E9="x",E10="x",E11="x",E12="x"),"")))</f>
        <v>Cont. + bacon &amp; eggs, baked beans</v>
      </c>
      <c r="G11" s="7"/>
      <c r="H11" s="14" t="str">
        <f>IF(AND(G8="",G9="",G10="",G11="",G12=""),D42,IF(AND(G8="",G9="",G10="",G11="x",G12=""),D42,IF(OR(G8="x",G9="x",G10="x",G11="x",G12="x"),"")))</f>
        <v>Cont. + bacon &amp; eggs, baked beans</v>
      </c>
      <c r="I11" s="6"/>
      <c r="J11" s="18" t="str">
        <f>IF(AND(I8="",I9="",I10="",I11="",I12="",E5&gt;3),D42,IF(AND(I8="",I9="",I10="",I11="x",I12="",E5&gt;3),D42,IF(OR(I8="x",I9="x",I10="x",I11="x",I12="x"),"","")))</f>
        <v/>
      </c>
      <c r="K11" s="6"/>
      <c r="L11" s="18" t="str">
        <f>IF(AND(K8="",K9="",K10="",K11="",K12="",E5&gt;4),D42,IF(AND(K8="",K9="",K10="",K11="x",K12="",E5&gt;4),D42,IF(OR(K8="x",K9="x",K10="x",K11="x",K12="x"),"","")))</f>
        <v/>
      </c>
      <c r="M11" s="6"/>
      <c r="N11" s="22" t="str">
        <f>IF(AND(M8="",M9="",M10="",M11="",M12="",E5&gt;5),D42,IF(AND(M8="",M9="",M10="",M11="x",M12="",E5&gt;5),D42,IF(OR(M8="x",M9="x",M10="x",M11="x",M12="x"),"","")))</f>
        <v/>
      </c>
      <c r="O11" s="6"/>
      <c r="P11" s="22" t="str">
        <f>IF(AND(O8="",O9="",O10="",O11="",O12="",E5&gt;6),D42,IF(AND(O8="",O9="",O10="",O11="x",O12="",E5&gt;6),D42,IF(OR(O8="x",O9="x",O10="x",O11="x",O12="x"),"","")))</f>
        <v/>
      </c>
    </row>
    <row r="12" spans="2:16">
      <c r="B12" s="160"/>
      <c r="C12" s="163"/>
      <c r="D12" s="163"/>
      <c r="E12" s="7"/>
      <c r="F12" s="14" t="str">
        <f>IF(AND(E8="",E9="",E10="",E11="",E12=""),D43,IF(AND(E8="",E9="",E10="",E11="",E12="x"),D43,IF(OR(E8="x",E9="x",E10="x",E11="x",E12="x"),"")))</f>
        <v>Cont. +  sausages &amp; eggs, baked beans</v>
      </c>
      <c r="G12" s="7"/>
      <c r="H12" s="14" t="str">
        <f>IF(AND(G8="",G9="",G10="",G11="",G12=""),D43,IF(AND(G8="",G9="",G10="",G11="",G12="x"),D43,IF(OR(G8="x",G9="x",G10="x",G11="x",G12="x"),"")))</f>
        <v>Cont. +  sausages &amp; eggs, baked beans</v>
      </c>
      <c r="I12" s="6"/>
      <c r="J12" s="18" t="str">
        <f>IF(AND(I8="",I9="",I10="",I11="",I12="",E5&gt;3),D43,IF(AND(I8="",I9="",I10="",I11="",I12="x",E5&gt;3),D43,IF(OR(I8="x",I9="x",I10="x",I11="x",I12="x"),"","")))</f>
        <v/>
      </c>
      <c r="K12" s="6"/>
      <c r="L12" s="18" t="str">
        <f>IF(AND(K8="",K9="",K10="",K11="",K12="",E5&gt;4),D43,IF(AND(K8="",K9="",K10="",K11="",K12="x",E5&gt;4),D43,IF(OR(K8="x",K9="x",K10="x",K11="x",K12="x"),"","")))</f>
        <v/>
      </c>
      <c r="M12" s="6"/>
      <c r="N12" s="22" t="str">
        <f>IF(AND(M8="",M9="",M10="",M11="",M12="",E5&gt;5),D43,IF(AND(M8="",M9="",M10="",M11="",M12="x",E5&gt;5),D43,IF(OR(M8="x",M9="x",M10="x",M11="x",M12="x"),"","")))</f>
        <v/>
      </c>
      <c r="O12" s="6"/>
      <c r="P12" s="22" t="str">
        <f>IF(AND(O8="",O9="",O10="",O11="",O12="",E5&gt;6),D43,IF(AND(O8="",O9="",O10="",O11="",O12="x",E5&gt;6),D43,IF(OR(O8="x",O9="x",O10="x",O11="x",O12="x"),"","")))</f>
        <v/>
      </c>
    </row>
    <row r="13" spans="2:16">
      <c r="B13" s="170" t="s">
        <v>33</v>
      </c>
      <c r="C13" s="7"/>
      <c r="D13" s="13" t="str">
        <f>IF(AND(C13="",C14=""),"BYO                     OR",IF(AND(C13="x",C14="x"),"",IF(C13="x","BYO",IF(C14="x",""))))</f>
        <v>BYO                     OR</v>
      </c>
      <c r="E13" s="164"/>
      <c r="F13" s="161" t="str">
        <f>L39</f>
        <v>Fruit &amp; homemade treat</v>
      </c>
      <c r="G13" s="164"/>
      <c r="H13" s="161" t="str">
        <f>L39</f>
        <v>Fruit &amp; homemade treat</v>
      </c>
      <c r="I13" s="177"/>
      <c r="J13" s="175" t="str">
        <f>IF(E5&gt;3,L39,"")</f>
        <v/>
      </c>
      <c r="K13" s="177"/>
      <c r="L13" s="175" t="str">
        <f>IF(E5&gt;4,L39,"")</f>
        <v/>
      </c>
      <c r="M13" s="177"/>
      <c r="N13" s="176" t="str">
        <f>IF(E5&gt;5,L39,"")</f>
        <v/>
      </c>
      <c r="O13" s="177"/>
      <c r="P13" s="176" t="str">
        <f>IF(E5&gt;6,L39,"")</f>
        <v/>
      </c>
    </row>
    <row r="14" spans="2:16" ht="15">
      <c r="B14" s="170"/>
      <c r="C14" s="7"/>
      <c r="D14" s="13" t="str">
        <f>IF(AND(C13="",C14=""),L39,IF(AND(C13="x",C14="x"),"",IF(C13="x","",IF(C14="x",L39))))</f>
        <v>Fruit &amp; homemade treat</v>
      </c>
      <c r="E14" s="164"/>
      <c r="F14" s="162"/>
      <c r="G14" s="164"/>
      <c r="H14" s="162"/>
      <c r="I14" s="177"/>
      <c r="J14" s="176"/>
      <c r="K14" s="177"/>
      <c r="L14" s="176"/>
      <c r="M14" s="177"/>
      <c r="N14" s="176"/>
      <c r="O14" s="177"/>
      <c r="P14" s="176"/>
    </row>
    <row r="15" spans="2:16" ht="14.45" customHeight="1">
      <c r="B15" s="160" t="s">
        <v>34</v>
      </c>
      <c r="C15" s="172"/>
      <c r="D15" s="165" t="str">
        <f>F39</f>
        <v>Sandwiches/wraps</v>
      </c>
      <c r="E15" s="7"/>
      <c r="F15" s="14" t="str">
        <f>IF(AND(E15="",E16="",E17="",E18=""),F39,IF(AND(E15="x",E16="",E17="",E18=""),F39,IF(OR(E15="x",E16="x",E17="x",E18="x"),"")))</f>
        <v>Sandwiches/wraps</v>
      </c>
      <c r="G15" s="7"/>
      <c r="H15" s="14" t="str">
        <f>IF(AND(G15="",G16="",G17="",G18=""),F39,IF(AND(G15="x",G16="",G17="",G18=""),F39,IF(OR(G15="x",G16="x",G17="x",G18="x"),"")))</f>
        <v>Sandwiches/wraps</v>
      </c>
      <c r="I15" s="6"/>
      <c r="J15" s="18" t="str">
        <f>IF(AND(I15="",I16="",I17="",I18="",E5&gt;3),F39,IF(AND(I15="x",I16="",I17="",I18="",E5&gt;3),F39,IF(OR(I15="x",I16="x",I17="x",I18="x"),"","")))</f>
        <v/>
      </c>
      <c r="K15" s="6"/>
      <c r="L15" s="18" t="str">
        <f>IF(AND(K15="",K16="",K17="",K18="",E5&gt;4),F39,IF(AND(K15="x",K16="",K17="",K18="",E5&gt;4),F39,IF(OR(K15="x",K16="x",K17="x",K18="x"),"","")))</f>
        <v/>
      </c>
      <c r="M15" s="6"/>
      <c r="N15" s="22" t="str">
        <f>IF(AND(M15="",M16="",M17="",M18="",E5&gt;5),F39,IF(AND(M15="x",M16="",M17="",M18="",E5&gt;5),F39,IF(OR(M15="x",M16="x",M17="x",M18="x"),"","")))</f>
        <v/>
      </c>
      <c r="O15" s="6"/>
      <c r="P15" s="22" t="str">
        <f>IF(AND(O15="",O16="",O17="",O18="",E5&gt;6),F39,IF(AND(O15="x",O16="",O17="",O18="",E5&gt;6),F39,IF(OR(O15="x",O16="x",O17="x",O18="x"),"","")))</f>
        <v/>
      </c>
    </row>
    <row r="16" spans="2:16" ht="14.45" customHeight="1">
      <c r="B16" s="160"/>
      <c r="C16" s="173"/>
      <c r="D16" s="166"/>
      <c r="E16" s="7"/>
      <c r="F16" s="14" t="str">
        <f>IF(AND(E15="",E16="",E17="",E18=""),F40,IF(AND(E15="",E16="x",E17="",E18=""),F40,IF(OR(E15="x",E16="x",E17="x",E18="x"),"")))</f>
        <v>Hamburgers</v>
      </c>
      <c r="G16" s="7"/>
      <c r="H16" s="14" t="str">
        <f>IF(AND(G15="",G16="",G17="",G18=""),F40,IF(AND(G15="",G16="x",G17="",G18=""),F40,IF(OR(G15="x",G16="x",G17="x",G18="x"),"")))</f>
        <v>Hamburgers</v>
      </c>
      <c r="I16" s="6"/>
      <c r="J16" s="18" t="str">
        <f>IF(AND(I15="",I16="",I17="",I18="",E5&gt;3),F40,IF(AND(I15="",I16="x",I17="",I18="",E5&gt;3),F40,IF(OR(I15="x",I16="x",I17="x",I18="x"),"","")))</f>
        <v/>
      </c>
      <c r="K16" s="6"/>
      <c r="L16" s="18" t="str">
        <f>IF(AND(K15="",K16="",K17="",K18="",E5&gt;4),F40,IF(AND(K15="",K16="x",K17="",K18="",E5&gt;4),F40,IF(OR(K15="x",K16="x",K17="x",K18="x"),"","")))</f>
        <v/>
      </c>
      <c r="M16" s="6"/>
      <c r="N16" s="22" t="str">
        <f>IF(AND(M15="",M16="",M17="",M18="",E5&gt;5),F40,IF(AND(M15="",M16="x",M17="",M18="",E5&gt;5),F40,IF(OR(M15="x",M16="x",M17="x",M18="x"),"","")))</f>
        <v/>
      </c>
      <c r="O16" s="6"/>
      <c r="P16" s="22" t="str">
        <f>IF(AND(O15="",O16="",O17="",O18="",E5&gt;6),F40,IF(AND(O15="",O16="x",O17="",O18="",E5&gt;6),F40,IF(OR(O15="x",O16="x",O17="x",O18="x"),"","")))</f>
        <v/>
      </c>
    </row>
    <row r="17" spans="2:16" ht="14.45" customHeight="1">
      <c r="B17" s="160"/>
      <c r="C17" s="173"/>
      <c r="D17" s="166"/>
      <c r="E17" s="7"/>
      <c r="F17" s="14" t="str">
        <f>IF(AND(E15="",E16="",E17="",E18=""),F41,IF(AND(E15="",E16="",E17="x",E18=""),F41,IF(OR(E15="x",E16="x",E17="x",E18="x"),"")))</f>
        <v>Nachos</v>
      </c>
      <c r="G17" s="7"/>
      <c r="H17" s="14" t="str">
        <f>IF(AND(G15="",G16="",G17="",G18=""),F41,IF(AND(G15="",G16="",G17="x",G18=""),F41,IF(OR(G15="x",G16="x",G17="x",G18="x"),"")))</f>
        <v>Nachos</v>
      </c>
      <c r="I17" s="6"/>
      <c r="J17" s="18" t="str">
        <f>IF(AND(I15="",I16="",I17="",I18="",E5&gt;3),F41,IF(AND(I15="",I16="",I17="x",I18="",E5&gt;3),F41,IF(OR(I15="x",I16="x",I17="x",I18="x"),"","")))</f>
        <v/>
      </c>
      <c r="K17" s="6"/>
      <c r="L17" s="18" t="str">
        <f>IF(AND(K15="",K16="",K17="",K18="",E5&gt;4),F41,IF(AND(K15="",K16="",K17="x",K18="",E5&gt;4),F41,IF(OR(K15="x",K16="x",K17="x",K18="x"),"","")))</f>
        <v/>
      </c>
      <c r="M17" s="6"/>
      <c r="N17" s="22" t="str">
        <f>IF(AND(M15="",M16="",M17="",M18="",E5&gt;5),F41,IF(AND(M15="",M16="",M17="x",M18="",E5&gt;5),F41,IF(OR(M15="x",M16="x",M17="x",M18="x"),"","")))</f>
        <v/>
      </c>
      <c r="O17" s="6"/>
      <c r="P17" s="22" t="str">
        <f>IF(AND(O15="",O16="",O17="",O18="",E5&gt;6),F41,IF(AND(O15="",O16="",O17="x",O18="",E5&gt;6),F41,IF(OR(O15="x",O16="x",O17="x",O18="x"),"","")))</f>
        <v/>
      </c>
    </row>
    <row r="18" spans="2:16" ht="14.45" customHeight="1">
      <c r="B18" s="160"/>
      <c r="C18" s="174"/>
      <c r="D18" s="167"/>
      <c r="E18" s="7"/>
      <c r="F18" s="14" t="str">
        <f>IF(AND(E15="",E16="",E17="",E18=""),F42,IF(AND(E15="",E16="",E17="",E18="x"),F42,IF(OR(E15="x",E16="x",E17="x",E18="x"),"")))</f>
        <v>Sausages</v>
      </c>
      <c r="G18" s="7"/>
      <c r="H18" s="14" t="str">
        <f>IF(AND(G15="",G16="",G17="",G18=""),F42,IF(AND(G15="",G16="",G17="",G18="x"),F42,IF(OR(G15="x",G16="x",G17="x",G18="x"),"")))</f>
        <v>Sausages</v>
      </c>
      <c r="I18" s="6"/>
      <c r="J18" s="18" t="str">
        <f>IF(AND(I15="",I16="",I17="",I18="",E5&gt;3),F42,IF(AND(I15="",I16="",I17="",I18="x",E5&gt;3),F42,IF(OR(I15="x",I16="x",I17="x",I18="x",E5&lt;4),"")))</f>
        <v/>
      </c>
      <c r="K18" s="6"/>
      <c r="L18" s="18" t="str">
        <f>IF(AND(K15="",K16="",K17="",K18="",E5&gt;4),F42,IF(AND(K15="",K16="",K17="",K18="x",E5&gt;4),F42,IF(OR(K15="x",K16="x",K17="x",K18="x"),"","")))</f>
        <v/>
      </c>
      <c r="M18" s="6"/>
      <c r="N18" s="22" t="str">
        <f>IF(AND(M15="",M16="",M17="",M18="",E5&gt;5),F42,IF(AND(M15="",M16="",M17="",M18="x",E5&gt;5),F42,IF(OR(M15="x",M16="x",M17="x",M18="x"),"","")))</f>
        <v/>
      </c>
      <c r="O18" s="6"/>
      <c r="P18" s="22" t="str">
        <f>IF(AND(O15="",O16="",O17="",O18="",E5&gt;6),F42,IF(AND(O15="",O16="",O17="",O18="x",E5&gt;6),F42,IF(OR(O15="x",O16="x",O17="x",O18="x"),"","")))</f>
        <v/>
      </c>
    </row>
    <row r="19" spans="2:16" ht="15">
      <c r="B19" s="170" t="s">
        <v>35</v>
      </c>
      <c r="C19" s="164"/>
      <c r="D19" s="161" t="str">
        <f>L39</f>
        <v>Fruit &amp; homemade treat</v>
      </c>
      <c r="E19" s="164"/>
      <c r="F19" s="161" t="str">
        <f>L39</f>
        <v>Fruit &amp; homemade treat</v>
      </c>
      <c r="G19" s="164"/>
      <c r="H19" s="161" t="str">
        <f>L39</f>
        <v>Fruit &amp; homemade treat</v>
      </c>
      <c r="I19" s="177"/>
      <c r="J19" s="175" t="str">
        <f>IF(E5&gt;3,L39,"")</f>
        <v/>
      </c>
      <c r="K19" s="177"/>
      <c r="L19" s="175" t="str">
        <f>IF(E5&gt;4,L39,"")</f>
        <v/>
      </c>
      <c r="M19" s="177"/>
      <c r="N19" s="176" t="str">
        <f>IF(E5&gt;5,L39,"")</f>
        <v/>
      </c>
      <c r="O19" s="177"/>
      <c r="P19" s="176" t="str">
        <f>IF(E5&gt;6,L39,"")</f>
        <v/>
      </c>
    </row>
    <row r="20" spans="2:16">
      <c r="B20" s="170"/>
      <c r="C20" s="164"/>
      <c r="D20" s="162"/>
      <c r="E20" s="164"/>
      <c r="F20" s="162"/>
      <c r="G20" s="164"/>
      <c r="H20" s="162"/>
      <c r="I20" s="177"/>
      <c r="J20" s="176"/>
      <c r="K20" s="177"/>
      <c r="L20" s="176"/>
      <c r="M20" s="177"/>
      <c r="N20" s="176"/>
      <c r="O20" s="177"/>
      <c r="P20" s="176"/>
    </row>
    <row r="21" spans="2:16">
      <c r="B21" s="160" t="s">
        <v>36</v>
      </c>
      <c r="C21" s="7"/>
      <c r="D21" s="14" t="str">
        <f>IF(AND(C21="",C22="",C23="",C24="",C25="",C26="",C27=""),H39,IF(AND(C21="x",C22="",C23="",C24="",C25="",C26="",C27=""),H39,IF(OR(C22="x",C23="x",C24="x",C25="x",C26="x",C27="x"),"")))</f>
        <v>Spaghetti bolognaise</v>
      </c>
      <c r="E21" s="7"/>
      <c r="F21" s="14" t="str">
        <f>IF(AND(E21="",E22="",E23="",E24="",E25="",E26="",E27=""),H39,IF(AND(E21="x",E22="",E23="",E24="",E25="",E26="",E27=""),H39,IF(OR(E22="x",E23="x",E24="x",E25="x",E26="x",E27="x"),"")))</f>
        <v>Spaghetti bolognaise</v>
      </c>
      <c r="G21" s="7"/>
      <c r="H21" s="14" t="str">
        <f>IF(AND(G21="",G22="",G23="",G24="",G25="",G26="",G27=""),H39,IF(AND(G21="x",G22="",G23="",G24="",G25="",G26="",G27=""),H39,IF(OR(G22="x",G23="x",G24="x",G25="x",G26="x",G27="x"),"")))</f>
        <v>Spaghetti bolognaise</v>
      </c>
      <c r="I21" s="6"/>
      <c r="J21" s="18" t="str">
        <f>IF(AND(I21="",I22="",I23="",I24="",I25="",I26="",I27="",E5&gt;3),H39,IF(AND(I21="x",I22="",I23="",I24="",I25="",I26="",I27="",E5&gt;3),H39,IF(OR(I22="x",I23="x",I24="x",I25="x",I26="x",I27="x"),"","")))</f>
        <v/>
      </c>
      <c r="K21" s="6"/>
      <c r="L21" s="18" t="str">
        <f>IF(AND(K21="",K22="",K23="",K24="",K25="",K26="",K27="",E5&gt;4),H39,IF(AND(K21="x",K22="",K23="",K24="",K25="",K26="",K27="",E5&gt;4),H39,IF(OR(K22="x",K23="x",K24="x",K25="x",K26="x",K27="x"),"","")))</f>
        <v/>
      </c>
      <c r="M21" s="6"/>
      <c r="N21" s="18" t="str">
        <f>IF(AND(M21="",M22="",M23="",M24="",M25="",M26="",M27="",E5&gt;5),H39,IF(AND(M21="x",M22="",M23="",M24="",M25="",M26="",M27="",E5&gt;5),H39,IF(OR(M22="x",M23="x",M24="x",M25="x",M26="x",M27="x"),"","")))</f>
        <v/>
      </c>
    </row>
    <row r="22" spans="2:16">
      <c r="B22" s="160"/>
      <c r="C22" s="7"/>
      <c r="D22" s="14" t="str">
        <f>IF(AND(C21="",C22="",C23="",C24="",C25="",C26="",C27=""),H40,IF(AND(C21="",C22="x",C23="",C24="",C25="",C26="",C27=""),H40,IF(OR(C21="x",C23="x",C24="x",C25="x",C26="x",C27="x"),"")))</f>
        <v>Tacos &amp; salad</v>
      </c>
      <c r="E22" s="7"/>
      <c r="F22" s="14" t="str">
        <f>IF(AND(E21="",E22="",E23="",E24="",E25="",E26="",E27=""),H40,IF(AND(E21="",E22="x",E23="",E24="",E25="",E26="",E27=""),H40,IF(OR(E21="x",E23="x",E24="x",E25="x",E26="x",E27="x"),"")))</f>
        <v>Tacos &amp; salad</v>
      </c>
      <c r="G22" s="7"/>
      <c r="H22" s="14" t="str">
        <f>IF(AND(G21="",G22="",G23="",G24="",G25="",G26="",G27=""),H40,IF(AND(G21="",G22="x",G23="",G24="",G25="",G26="",G27=""),H40,IF(OR(G21="x",G23="x",G24="x",G25="x",G26="x",G27="x"),"")))</f>
        <v>Tacos &amp; salad</v>
      </c>
      <c r="I22" s="6"/>
      <c r="J22" s="18" t="str">
        <f>IF(AND(I21="",I22="",I23="",I24="",I25="",I26="",I27="",E5&gt;3),H40,IF(AND(I21="",I22="x",I23="",I24="",I25="",I26="",I27="",E5&gt;3),H40,IF(OR(I21="x",I23="x",I24="x",I25="x",I26="x",I27="x"),"","")))</f>
        <v/>
      </c>
      <c r="K22" s="6"/>
      <c r="L22" s="18" t="str">
        <f>IF(AND(K21="",K22="",K23="",K24="",K25="",K26="",K27="",E5&gt;4),H40,IF(AND(K21="",K22="x",K23="",K24="",K25="",K26="",K27="",E5&gt;4),H40,IF(OR(K21="x",K23="x",K24="x",K25="x",K26="x",K27="x"),"","")))</f>
        <v/>
      </c>
      <c r="M22" s="6"/>
      <c r="N22" s="18" t="str">
        <f>IF(AND(M21="",M22="",M23="",M24="",M25="",M26="",M27="",E5&gt;5),H40,IF(AND(M21="",M22="x",M23="",M24="",M25="",M26="",M27="",E5&gt;5),H40,IF(OR(M21="x",M23="x",M24="x",M25="x",M26="x",M27="x"),"","")))</f>
        <v/>
      </c>
    </row>
    <row r="23" spans="2:16">
      <c r="B23" s="160"/>
      <c r="C23" s="7"/>
      <c r="D23" s="14" t="str">
        <f>IF(AND(C21="",C22="",C23="",C24="",C25="",C26="",C27=""),H41,IF(AND(C21="",C22="",C23="x",C24="",C25="",C26="",C27=""),H41,IF(OR(C21="x",C22="x",C24="x",C25="x",C26="x",C27="x"),"")))</f>
        <v>Chicken curry &amp; rice</v>
      </c>
      <c r="E23" s="7"/>
      <c r="F23" s="14" t="str">
        <f>IF(AND(E21="",E22="",E23="",E24="",E25="",E26="",E27=""),H41,IF(AND(E21="",E22="",E23="x",E24="",E25="",E26="",E27=""),H41,IF(OR(E21="x",E22="x",E24="x",E25="x",E26="x",E27="x"),"")))</f>
        <v>Chicken curry &amp; rice</v>
      </c>
      <c r="G23" s="7"/>
      <c r="H23" s="14" t="str">
        <f>IF(AND(G21="",G22="",G23="",G24="",G25="",G26="",G27=""),H41,IF(AND(G21="",G22="",G23="x",G24="",G25="",G26="",G27=""),H41,IF(OR(G21="x",G22="x",G24="x",G25="x",G26="x",G27="x"),"")))</f>
        <v>Chicken curry &amp; rice</v>
      </c>
      <c r="I23" s="6"/>
      <c r="J23" s="18" t="str">
        <f>IF(AND(I21="",I22="",I23="",I24="",I25="",I26="",I27="",E5&gt;3),H41,IF(AND(I21="",I22="",I23="x",I24="",I25="",I26="",I27="",E5&gt;3),H41,IF(OR(I21="x",I23="x",I24="x",I25="x",I26="x",I27="x"),"","")))</f>
        <v/>
      </c>
      <c r="K23" s="6"/>
      <c r="L23" s="18" t="str">
        <f>IF(AND(K21="",K22="",K23="",K24="",K25="",K26="",K27="",E5&gt;4),H41,IF(AND(K21="",K22="",K23="x",K24="",K25="",K26="",K27="",E5&gt;4),H41,IF(OR(K21="x",K23="x",K24="x",K25="x",K26="x",K27="x"),"","")))</f>
        <v/>
      </c>
      <c r="M23" s="6"/>
      <c r="N23" s="18" t="str">
        <f>IF(AND(M21="",M22="",M23="",M24="",M25="",M26="",M27="",E5&gt;5),H41,IF(AND(M21="",M22="",M23="x",M24="",M25="",M26="",M27="",E5&gt;5),H41,IF(OR(M21="x",M23="x",M24="x",M25="x",M26="x",M27="x"),"","")))</f>
        <v/>
      </c>
    </row>
    <row r="24" spans="2:16">
      <c r="B24" s="160"/>
      <c r="C24" s="7"/>
      <c r="D24" s="14" t="str">
        <f>IF(AND(C21="",C22="",C23="",C24="",C25="",C26="",C27=""),H42,IF(AND(C21="",C22="",C23="",C24="x",C25="",C26="",C27=""),H42,IF(OR(C21="x",C22="x",C23="x",C24="x",C25="x",C26="x",C27="x"),"")))</f>
        <v>Marinated chicken with side dish</v>
      </c>
      <c r="E24" s="7"/>
      <c r="F24" s="14" t="str">
        <f>IF(AND(E21="",E22="",E23="",E24="",E25="",E26="",E27=""),H42,IF(AND(E21="",E22="",E23="",E24="x",E25="",E26="",E27=""),H42,IF(OR(E21="x",E22="x",E23="x",E24="x",E25="x",E26="x",E27="x"),"")))</f>
        <v>Marinated chicken with side dish</v>
      </c>
      <c r="G24" s="7"/>
      <c r="H24" s="14" t="str">
        <f>IF(AND(G21="",G22="",G23="",G24="",G25="",G26="",G27=""),H42,IF(AND(G21="",G22="",G23="",G24="x",G25="",G26="",G27=""),H42,IF(OR(G21="x",G22="x",G23="x",G24="x",G25="x",G26="x",G27="x"),"")))</f>
        <v>Marinated chicken with side dish</v>
      </c>
      <c r="I24" s="6"/>
      <c r="J24" s="18" t="str">
        <f>IF(AND(I21="",I22="",I23="",I24="",I25="",I26="",I27="",E5&gt;3),H42,IF(AND(I21="",I22="",I23="",I24="x",I25="",I26="",I27="",E5&gt;3),H42,IF(OR(I21="x",I23="x",I24="x",I25="x",I26="x",I27="x"),"","")))</f>
        <v/>
      </c>
      <c r="K24" s="6"/>
      <c r="L24" s="18" t="str">
        <f>IF(AND(K21="",K22="",K23="",K24="",K25="",K26="",K27="",E5&gt;4),H42,IF(AND(K21="",K22="",K23="",K24="x",K25="",K26="",K27="",E5&gt;4),H42,IF(OR(K21="x",K23="x",K24="x",K25="x",K26="x",K27="x"),"","")))</f>
        <v/>
      </c>
      <c r="M24" s="6"/>
      <c r="N24" s="18" t="str">
        <f>IF(AND(M21="",M22="",M23="",M24="",M25="",M26="",M27="",E5&gt;5),H42,IF(AND(M21="",M22="",M23="",M24="x",M25="",M26="",M27="",E5&gt;5),H42,IF(OR(M21="x",M23="x",M24="x",M25="x",M26="x",M27="x"),"","")))</f>
        <v/>
      </c>
    </row>
    <row r="25" spans="2:16" ht="15" customHeight="1">
      <c r="B25" s="160"/>
      <c r="C25" s="7"/>
      <c r="D25" s="15" t="str">
        <f>IF(AND(C21="",C22="",C23="",C24="",C25="",C26="",C27=""),H43,IF(AND(C21="",C22="",C23="",C24="",C25="x",C26="",C27=""),H43,IF(OR(C21="x",C22="x",C23="x",C24="x",C25="x",C26="x",C27="x"),"")))</f>
        <v xml:space="preserve">Burger and sausage bbq with side dish </v>
      </c>
      <c r="E25" s="7"/>
      <c r="F25" s="15" t="str">
        <f>IF(AND(E21="",E22="",E23="",E24="",E25="",E26="",E27=""),H43,IF(AND(E21="",E22="",E23="",E24="",E25="x",E26="",E27=""),H43,IF(OR(E21="x",E22="x",E23="x",E24="x",E25="x",E26="x",E27="x"),"")))</f>
        <v xml:space="preserve">Burger and sausage bbq with side dish </v>
      </c>
      <c r="G25" s="7"/>
      <c r="H25" s="15" t="str">
        <f>IF(AND(G21="",G22="",G23="",G24="",G25="",G26="",G27=""),H43,IF(AND(G21="",G22="",G23="",G24="",G25="x",G26="",G27=""),H43,IF(OR(G21="x",G22="x",G23="x",G24="x",G25="x",G26="x",G27="x"),"")))</f>
        <v xml:space="preserve">Burger and sausage bbq with side dish </v>
      </c>
      <c r="I25" s="6"/>
      <c r="J25" s="19" t="str">
        <f>IF(AND(I21="",I22="",I23="",I24="",I25="",I26="",I27="",E5&gt;3),H43,IF(AND(I21="",I22="",I23="",I24="",I25="x",I26="",I27="",E5&gt;3),H43,IF(OR(I21="x",I23="x",I24="x",I25="x",I26="x",I27="x"),"","")))</f>
        <v/>
      </c>
      <c r="K25" s="6"/>
      <c r="L25" s="19" t="str">
        <f>IF(AND(K21="",K22="",K23="",K24="",K25="",K26="",K27="",E5&gt;4),H43,IF(AND(K21="",K22="",K23="",K24="",K25="x",K26="",K27="",E5&gt;4),H43,IF(OR(K21="x",K23="x",K24="x",K25="x",K26="x",K27="x"),"","")))</f>
        <v/>
      </c>
      <c r="M25" s="6"/>
      <c r="N25" s="19" t="str">
        <f>IF(AND(M21="",M22="",M23="",M24="",M25="",M26="",M27="",E5&gt;5),H43,IF(AND(M21="",M22="",M23="",M24="",M25="x",M26="",M27="",E5&gt;5),H43,IF(OR(M21="x",M23="x",M24="x",M25="x",M26="x",M27="x"),"","")))</f>
        <v/>
      </c>
    </row>
    <row r="26" spans="2:16" ht="15" customHeight="1">
      <c r="B26" s="160"/>
      <c r="C26" s="7"/>
      <c r="D26" s="15" t="str">
        <f>IF(AND(C21="",C22="",C23="",C24="",C25="",C26="",C27=""),H44,IF(AND(C21="",C22="",C23="",C24="",C25="",C26="x",C27=""),H44,IF(OR(C21="x",C22="x",C23="x",C24="x",C25="x",C26="x",C27="x"),"")))</f>
        <v xml:space="preserve">Macaroni and cheese bake </v>
      </c>
      <c r="E26" s="7"/>
      <c r="F26" s="15" t="str">
        <f>IF(AND(E21="",E22="",E23="",E24="",E25="",E26="",E27=""),H44,IF(AND(E21="",E22="",E23="",E24="",E25="",E26="x",E27=""),H44,IF(OR(E21="x",E22="x",E23="x",E24="x",E25="x",E26="x",E27="x"),"")))</f>
        <v xml:space="preserve">Macaroni and cheese bake </v>
      </c>
      <c r="G26" s="7"/>
      <c r="H26" s="15" t="str">
        <f>IF(AND(G21="",G22="",G23="",G24="",G25="",G26="",G27=""),H44,IF(AND(G21="",G22="",G23="",G24="",G25="",G26="x",G27=""),H44,IF(OR(G21="x",G22="x",G23="x",G24="x",G25="x",G26="x",G27="x"),"")))</f>
        <v xml:space="preserve">Macaroni and cheese bake </v>
      </c>
      <c r="I26" s="6"/>
      <c r="J26" s="19" t="str">
        <f>IF(AND(I21="",I22="",I23="",I24="",I25="",I26="",I27="",E5&gt;3),H44,IF(AND(I21="",I22="",I23="",I24="",I25="",I26="x",I27="",E5&gt;3),H44,IF(OR(I21="x",I23="x",I24="x",I25="x",I26="x",I27="x"),"","")))</f>
        <v/>
      </c>
      <c r="K26" s="6"/>
      <c r="L26" s="19" t="str">
        <f>IF(AND(K21="",K22="",K23="",K24="",K25="",K26="",K27="",E5&gt;4),H44,IF(AND(K21="",K22="",K23="",K24="",K25="",K26="x",K27="",E5&gt;4),H44,IF(OR(K21="x",K23="x",K24="x",K25="x",K26="x",K27="x"),"","")))</f>
        <v/>
      </c>
      <c r="M26" s="6"/>
      <c r="N26" s="19" t="str">
        <f>IF(AND(M21="",M22="",M23="",M24="",M25="",M26="",M27="",E5&gt;5),H44,IF(AND(M21="",M22="",M23="",M24="",M25="",M26="x",M27="",E5&gt;5),H44,IF(OR(M21="x",M23="x",M24="x",M25="x",M26="x",M27="x"),"","")))</f>
        <v/>
      </c>
    </row>
    <row r="27" spans="2:16" ht="30" customHeight="1">
      <c r="B27" s="160"/>
      <c r="C27" s="7"/>
      <c r="D27" s="16" t="str">
        <f>IF(AND(C21="",C22="",C23="",C24="",C25="",C26="",C27=""),H45,IF(AND(C21="",C22="",C23="",C24="",C25="",C26="",C27="x"),H45,IF(OR(C21="x",C22="x",C23="x",C24="x",C25="x",C26="x",C27="x"),"")))</f>
        <v xml:space="preserve">Homemade Pizza - Ham/pine, Meatlovers, BBQ chicken, Vegetarian </v>
      </c>
      <c r="E27" s="7"/>
      <c r="F27" s="16" t="str">
        <f>IF(AND(E21="",E22="",E23="",E24="",E25="",E26="",E27=""),H45,IF(AND(E21="",E22="",E23="",E24="",E25="",E26="",E27="x"),H45,IF(OR(E21="x",E22="x",E23="x",E24="x",E25="x",E26="x",E27="x"),"")))</f>
        <v xml:space="preserve">Homemade Pizza - Ham/pine, Meatlovers, BBQ chicken, Vegetarian </v>
      </c>
      <c r="G27" s="7"/>
      <c r="H27" s="16" t="str">
        <f>IF(AND(G21="",G22="",G23="",G24="",G25="",G26="",G27=""),H45,IF(AND(G21="",G22="",G23="",G24="",G25="",G26="",G27="x"),H45,IF(OR(G21="x",G22="x",G23="x",G24="x",G25="x",G26="x",G27="x"),"")))</f>
        <v xml:space="preserve">Homemade Pizza - Ham/pine, Meatlovers, BBQ chicken, Vegetarian </v>
      </c>
      <c r="I27" s="6"/>
      <c r="J27" s="20" t="str">
        <f>IF(AND(I21="",I22="",I23="",I24="",I25="",I26="",I27="",E5&gt;3),H45,IF(AND(I21="",I22="",I23="",I24="",I25="",I26="",I27="x",E5&gt;3),H45,IF(OR(I21="x",I23="x",I24="x",I25="x",I26="x",I27="x"),"","")))</f>
        <v/>
      </c>
      <c r="K27" s="6"/>
      <c r="L27" s="20" t="str">
        <f>IF(AND(K21="",K22="",K23="",K24="",K25="",K26="",K27="",E5&gt;4),H45,IF(AND(K21="",K22="",K23="",K24="",K25="",K26="",K27="x",E5&gt;4),H45,IF(OR(K21="x",K23="x",K24="x",K25="x",K26="x",K27="x"),"","")))</f>
        <v/>
      </c>
      <c r="M27" s="6"/>
      <c r="N27" s="20" t="str">
        <f>IF(AND(M21="",M22="",M23="",M24="",M25="",M26="",M27="",E5&gt;5),H45,IF(AND(M21="",M22="",M23="",M24="",M25="",M26="",M27="x",E5&gt;5),H45,IF(OR(M21="x",M23="x",M24="x",M25="x",M26="x",M27="x"),"","")))</f>
        <v/>
      </c>
    </row>
    <row r="28" spans="2:16">
      <c r="B28" s="159" t="s">
        <v>37</v>
      </c>
      <c r="C28" s="5"/>
      <c r="D28" s="17" t="str">
        <f>IF(AND(C28="",C29="",C30="",C31="",C32="",C33=""),J39,IF(AND(C28="x",C29="",C30="",C31="",C32="",C33=""),J39,IF(OR(C28="x",C29="x",C30="x",C31="x",C32="x",C33="x"),"")))</f>
        <v>Jelly, ice-cream and topping</v>
      </c>
      <c r="E28" s="5"/>
      <c r="F28" s="17" t="str">
        <f>IF(AND(E28="",E29="",E30="",E31="",E32="",E33=""),J39,IF(AND(E28="x",E29="",E30="",E31="",E32="",E33=""),J39,IF(OR(E28="x",E29="x",E30="x",E31="x",E32="x",E33="x"),"")))</f>
        <v>Jelly, ice-cream and topping</v>
      </c>
      <c r="G28" s="5"/>
      <c r="H28" s="17" t="str">
        <f>IF(AND(G28="",G29="",G30="",G31="",G32="",G33=""),J39,IF(AND(G28="x",G29="",G30="",G31="",G32="",G33=""),J39,IF(OR(G28="x",G29="x",G30="x",G31="x",G32="x",G33="x"),"")))</f>
        <v>Jelly, ice-cream and topping</v>
      </c>
      <c r="I28" s="4"/>
      <c r="J28" s="21" t="str">
        <f>IF(AND(I28="",I29="",I30="",I31="",I32="",I33="",E5&gt;3),J39,IF(AND(I28="x",I29="",I30="",I31="",I32="",I33="",E5&gt;3),J39,IF(OR(I28="x",I29="x",I30="x",I31="x",I32="x",I33="x"),"","")))</f>
        <v/>
      </c>
      <c r="K28" s="6"/>
      <c r="L28" s="21" t="str">
        <f>IF(AND(K28="",K29="",K30="",K31="",K32="",K33="",E5&gt;4),J39,IF(AND(K28="x",K29="",K30="",K31="",K32="",K33="",E5&gt;4),J39,IF(OR(K28="x",K29="x",K30="x",K31="x",K32="x",K33="x"),"","")))</f>
        <v/>
      </c>
      <c r="M28" s="6"/>
      <c r="N28" s="21" t="str">
        <f>IF(AND(M28="",M29="",M30="",M31="",M32="",M33="",E5&gt;5),J39,IF(AND(M28="x",M29="",M30="",M31="",M32="",M33="",E5&gt;5),J39,IF(OR(M28="x",M29="x",M30="x",M31="x",M32="x",M33="x"),"","")))</f>
        <v/>
      </c>
    </row>
    <row r="29" spans="2:16">
      <c r="B29" s="159"/>
      <c r="C29" s="5"/>
      <c r="D29" s="17" t="str">
        <f>IF(AND(C28="",C29="",C30="",C31="",C32="",C33=""),J40,IF(AND(C28="",C29="x",C30="",C31="",C32="",C33=""),J40,IF(OR(C28="x",C29="x",C30="x",C31="x",C32="x",C33="x"),"")))</f>
        <v>Apple crumble &amp; custard</v>
      </c>
      <c r="E29" s="5"/>
      <c r="F29" s="17" t="str">
        <f>IF(AND(E28="",E29="",E30="",E31="",E32="",E33=""),J40,IF(AND(E28="",E29="x",E30="",E31="",E32="",E33=""),J40,IF(OR(E28="x",E29="x",E30="x",E31="x",E32="x",E33="x"),"")))</f>
        <v>Apple crumble &amp; custard</v>
      </c>
      <c r="G29" s="5"/>
      <c r="H29" s="17" t="str">
        <f>IF(AND(G28="",G29="",G30="",G31="",G32="",G33=""),J40,IF(AND(G28="",G29="x",G30="",G31="",G32="",G33=""),J40,IF(OR(G28="x",G29="x",G30="x",G31="x",G32="x",G33="x"),"")))</f>
        <v>Apple crumble &amp; custard</v>
      </c>
      <c r="I29" s="4"/>
      <c r="J29" s="21" t="str">
        <f>IF(AND(I28="",I29="",I30="",I31="",I32="",I33="",E5&gt;3),J40,IF(AND(I28="",I29="x",I30="",I31="",I32="",I33="",E5&gt;3),J40,IF(OR(I28="x",I29="x",I30="x",I31="x",I32="x",I33="x"),"","")))</f>
        <v/>
      </c>
      <c r="K29" s="6"/>
      <c r="L29" s="21" t="str">
        <f>IF(AND(K28="",K29="",K30="",K31="",K32="",K33="",E5&gt;4),J40,IF(AND(K28="",K29="x",K30="",K31="",K32="",K33="",E5&gt;4),J40,IF(OR(K28="x",K29="x",K30="x",K31="x",K32="x",K33="x"),"","")))</f>
        <v/>
      </c>
      <c r="M29" s="6"/>
      <c r="N29" s="21" t="str">
        <f>IF(AND(M28="",M29="",M30="",M31="",M32="",M33="",E5&gt;5),J40,IF(AND(M28="",M29="x",M30="",M31="",M32="",M33="",E5&gt;5),J40,IF(OR(M28="x",M29="x",M30="x",M31="x",M32="x",M33="x"),"","")))</f>
        <v/>
      </c>
    </row>
    <row r="30" spans="2:16" ht="14.45" customHeight="1">
      <c r="B30" s="159"/>
      <c r="C30" s="5"/>
      <c r="D30" s="17" t="str">
        <f>IF(AND(C28="",C29="",C30="",C31="",C32="",C33=""),J41,IF(AND(C28="",C29="",C30="x",C31="",C32="",C33=""),J41,IF(OR(C28="x",C29="x",C30="x",C31="x",C32="x",C33="x"),"")))</f>
        <v>Choc. self-saucing pudding &amp; ice cream</v>
      </c>
      <c r="E30" s="5"/>
      <c r="F30" s="17" t="str">
        <f>IF(AND(E28="",E29="",E30="",E31="",E32="",E33=""),J41,IF(AND(E28="",E29="",E30="x",E31="",E32="",E33=""),J41,IF(OR(E28="x",E29="x",E30="x",E31="x",E32="x",E33="x"),"")))</f>
        <v>Choc. self-saucing pudding &amp; ice cream</v>
      </c>
      <c r="G30" s="5"/>
      <c r="H30" s="17" t="str">
        <f>IF(AND(G28="",G29="",G30="",G31="",G32="",G33=""),J41,IF(AND(G28="",G29="",G30="x",G31="",G32="",G33=""),J41,IF(OR(G28="x",G29="x",G30="x",G31="x",G32="x",G33="x"),"")))</f>
        <v>Choc. self-saucing pudding &amp; ice cream</v>
      </c>
      <c r="I30" s="4"/>
      <c r="J30" s="21" t="str">
        <f>IF(AND(I28="",I29="",I30="",I31="",I32="",I33="",E5&gt;3),J41,IF(AND(I28="",I29="",I30="x",I31="",I32="",I33="",E5&gt;3),J41,IF(OR(I28="x",I29="x",I30="x",I31="x",I32="x",I33="x"),"","")))</f>
        <v/>
      </c>
      <c r="K30" s="6"/>
      <c r="L30" s="21" t="str">
        <f>IF(AND(K28="",K29="",K30="",K31="",K32="",K33="",E5&gt;4),J41,IF(AND(K28="",K29="",K30="x",K31="",K32="",K33="",E5&gt;4),J41,IF(OR(K28="x",K29="x",K30="x",K31="x",K32="x",K33="x"),"","")))</f>
        <v/>
      </c>
      <c r="M30" s="6"/>
      <c r="N30" s="21" t="str">
        <f>IF(AND(M28="",M29="",M30="",M31="",M32="",M33="",E5&gt;5),J41,IF(AND(M28="",M29="",M30="x",M31="",M32="",M33="",E5&gt;5),J41,IF(OR(M28="x",M29="x",M30="x",M31="x",M32="x",M33="x"),"","")))</f>
        <v/>
      </c>
    </row>
    <row r="31" spans="2:16" ht="15">
      <c r="B31" s="159"/>
      <c r="C31" s="5"/>
      <c r="D31" s="17" t="str">
        <f>IF(AND(C28="",C29="",C30="",C31="",C32="",C33=""),J42,IF(AND(C28="",C29="",C30="",C31="x",C32="",C33=""),J42,IF(OR(C28="x",C29="x",C30="x",C31="x",C32="x",C33="x"),"")))</f>
        <v xml:space="preserve">Pavlova, fruit &amp; cream </v>
      </c>
      <c r="E31" s="5"/>
      <c r="F31" s="17" t="str">
        <f>IF(AND(E28="",E29="",E30="",E31="",E32="",E33=""),J42,IF(AND(E28="",E29="",E30="",E31="x",E32="",E33=""),J42,IF(OR(E28="x",E29="x",E30="x",E31="x",E32="x",E33="x"),"")))</f>
        <v xml:space="preserve">Pavlova, fruit &amp; cream </v>
      </c>
      <c r="G31" s="5"/>
      <c r="H31" s="17" t="str">
        <f>IF(AND(G28="",G29="",G30="",G31="",G32="",G33=""),J42,IF(AND(G28="",G29="",G30="",G31="x",G32="",G33=""),J42,IF(OR(G28="x",G29="x",G30="x",G31="x",G32="x",G33="x"),"")))</f>
        <v xml:space="preserve">Pavlova, fruit &amp; cream </v>
      </c>
      <c r="I31" s="4"/>
      <c r="J31" s="21" t="str">
        <f>IF(AND(I28="",I29="",I30="",I31="",I32="",I33="",E5&gt;3),J42,IF(AND(I28="",I29="",I30="",I31="x",I32="",I33="",E5&gt;3),J42,IF(OR(I28="x",I29="x",I30="x",I31="x",I32="x",I33="x"),"","")))</f>
        <v/>
      </c>
      <c r="K31" s="6"/>
      <c r="L31" s="21" t="str">
        <f>IF(AND(K28="",K29="",K30="",K31="",K32="",K33="",E5&gt;4),J42,IF(AND(K28="",K29="",K30="",K31="x",K32="",K33="",E5&gt;4),J42,IF(OR(K28="x",K29="x",K30="x",K31="x",K32="x",K33="x"),"","")))</f>
        <v/>
      </c>
      <c r="M31" s="6"/>
      <c r="N31" s="21" t="str">
        <f>IF(AND(M28="",M29="",M30="",M31="",M32="",M33="",E5&gt;5),J42,IF(AND(M28="",M29="",M30="",M31="x",M32="",M33="",E5&gt;5),J42,IF(OR(M28="x",M29="x",M30="x",M31="x",M32="x",M33="x"),"","")))</f>
        <v/>
      </c>
    </row>
    <row r="32" spans="2:16">
      <c r="B32" s="159"/>
      <c r="C32" s="5"/>
      <c r="D32" s="17" t="str">
        <f>IF(AND(C28="",C29="",C30="",C31="",C32="",C33=""),J43,IF(AND(C28="",C29="",C30="",C31="",C32="x",C33=""),J43,IF(OR(C28="x",C29="x",C30="x",C31="x",C32="x",C33="x"),"")))</f>
        <v>Fruit salad, custard and ice cream</v>
      </c>
      <c r="E32" s="5"/>
      <c r="F32" s="17" t="str">
        <f>IF(AND(E28="",E29="",E30="",E31="",E32="",E33=""),J43,IF(AND(E28="",E29="",E30="",E31="",E32="x",E33=""),J43,IF(OR(E28="x",E29="x",E30="x",E31="x",E32="x",E33="x"),"")))</f>
        <v>Fruit salad, custard and ice cream</v>
      </c>
      <c r="G32" s="5"/>
      <c r="H32" s="17" t="str">
        <f>IF(AND(G28="",G29="",G30="",G31="",G32="",G33=""),J43,IF(AND(G28="",G29="",G30="",G31="",G32="x",G33=""),J43,IF(OR(G28="x",G29="x",G30="x",G31="x",G32="x",G33="x"),"")))</f>
        <v>Fruit salad, custard and ice cream</v>
      </c>
      <c r="I32" s="4"/>
      <c r="J32" s="21" t="str">
        <f>IF(AND(I28="",I29="",I30="",I31="",I32="",I33="",E5&gt;3),J43,IF(AND(I28="",I29="",I30="",I31="",I32="x",I33="",E5&gt;3),J43,IF(OR(I28="x",I29="x",I30="x",I31="x",I32="x",I33="x"),"","")))</f>
        <v/>
      </c>
      <c r="K32" s="6"/>
      <c r="L32" s="21" t="str">
        <f>IF(AND(K28="",K29="",K30="",K31="",K32="",K33="",E5&gt;4),J43,IF(AND(K28="",K29="",K30="",K31="",K32="x",K33="",E5&gt;4),J43,IF(OR(K28="x",K29="x",K30="x",K31="x",K32="x",K33="x"),"","")))</f>
        <v/>
      </c>
      <c r="M32" s="6"/>
      <c r="N32" s="21" t="str">
        <f>IF(AND(M28="",M29="",M30="",M31="",M32="",M33="",E5&gt;5),J43,IF(AND(M28="",M29="",M30="",M31="",M32="x",M33="",E5&gt;5),J43,IF(OR(M28="x",M29="x",M30="x",M31="x",M32="x",M33="x"),"","")))</f>
        <v/>
      </c>
    </row>
    <row r="33" spans="2:24" ht="15">
      <c r="B33" s="159"/>
      <c r="C33" s="5"/>
      <c r="D33" s="17" t="str">
        <f>IF(AND(C28="",C29="",C30="",C31="",C32="",C33=""),J44,IF(AND(C28="",C29="",C30="",C31="",C32="",C33="x"),J44,IF(OR(C28="x",C29="x",C30="x",C31="x",C32="x",C33="x"),"")))</f>
        <v>Birthday cake &amp; ice cream</v>
      </c>
      <c r="E33" s="5"/>
      <c r="F33" s="17" t="str">
        <f>IF(AND(E28="",E29="",E30="",E31="",E32="",E33=""),J44,IF(AND(E28="",E29="",E30="",E31="",E32="",E33="x"),J44,IF(OR(E28="x",E29="x",E30="x",E31="x",E32="x",E33="x"),"")))</f>
        <v>Birthday cake &amp; ice cream</v>
      </c>
      <c r="G33" s="5"/>
      <c r="H33" s="17" t="str">
        <f>IF(AND(G28="",G29="",G30="",G31="",G32="",G33=""),J44,IF(AND(G28="",G29="",G30="",G31="",G32="",G33="x"),J44,IF(OR(G28="x",G29="x",G30="x",G31="x",G32="x",G33="x"),"")))</f>
        <v>Birthday cake &amp; ice cream</v>
      </c>
      <c r="I33" s="4"/>
      <c r="J33" s="21" t="str">
        <f>IF(AND(I28="",I29="",I30="",I31="",I32="",I33="",E5&gt;3),J44,IF(AND(I28="",I29="",I30="",I31="",I32="",I33="x",E5&gt;3),J44,IF(OR(I28="x",I29="x",I30="x",I31="x",I32="x",I33="x"),"","")))</f>
        <v/>
      </c>
      <c r="K33" s="6"/>
      <c r="L33" s="21" t="str">
        <f>IF(AND(K28="",K29="",K30="",K31="",K32="",K33="",E5&gt;4),J44,IF(AND(K28="",K29="",K30="",K31="",K32="",K33="x",E5&gt;4),J44,IF(OR(K28="x",K29="x",K30="x",K31="x",K32="x",K33="x"),"","")))</f>
        <v/>
      </c>
      <c r="M33" s="6"/>
      <c r="N33" s="21" t="str">
        <f>IF(AND(M28="",M29="",M30="",M31="",M32="",M33="",E5&gt;5),J44,IF(AND(M28="",M29="",M30="",M31="",M32="",M33="x",E5&gt;5),J44,IF(OR(M28="x",M29="x",M30="x",M31="x",M32="x",M33="x"),"","")))</f>
        <v/>
      </c>
    </row>
    <row r="35" spans="2:24" ht="15"/>
    <row r="36" spans="2:24" ht="23.25" hidden="1" customHeight="1"/>
    <row r="37" spans="2:24" ht="23.25" hidden="1" customHeight="1">
      <c r="D37" s="1" t="s">
        <v>38</v>
      </c>
      <c r="E37" s="2"/>
      <c r="F37" s="1" t="s">
        <v>39</v>
      </c>
      <c r="G37" s="2"/>
      <c r="H37" s="1" t="s">
        <v>40</v>
      </c>
      <c r="I37" s="2"/>
      <c r="J37" s="1" t="s">
        <v>41</v>
      </c>
      <c r="K37" s="2"/>
      <c r="L37" s="1" t="s">
        <v>42</v>
      </c>
      <c r="X37" t="str">
        <f>IF(AND(B7="",B8="",B9="",B10=""),"A","")</f>
        <v/>
      </c>
    </row>
    <row r="38" spans="2:24" ht="23.25" hidden="1" customHeight="1">
      <c r="D38" s="2"/>
      <c r="E38" s="2"/>
      <c r="F38" s="2"/>
      <c r="G38" s="2"/>
      <c r="H38" s="2"/>
      <c r="I38" s="2"/>
      <c r="J38" s="2"/>
      <c r="K38" s="2"/>
      <c r="L38" s="2"/>
      <c r="X38" t="str">
        <f>IF(AND(B6="",B8="",B9="",B10=""),"B","")</f>
        <v/>
      </c>
    </row>
    <row r="39" spans="2:24" ht="23.25" hidden="1" customHeight="1">
      <c r="D39" s="2" t="s">
        <v>43</v>
      </c>
      <c r="E39" s="2"/>
      <c r="F39" s="2" t="s">
        <v>44</v>
      </c>
      <c r="G39" s="2"/>
      <c r="H39" s="2" t="s">
        <v>45</v>
      </c>
      <c r="I39" s="2"/>
      <c r="J39" s="2" t="s">
        <v>46</v>
      </c>
      <c r="K39" s="2"/>
      <c r="L39" s="2" t="s">
        <v>47</v>
      </c>
      <c r="X39" t="str">
        <f>IF(AND(B6="",B7="",B9="",B10=""),"C","")</f>
        <v>C</v>
      </c>
    </row>
    <row r="40" spans="2:24" ht="23.25" hidden="1" customHeight="1">
      <c r="D40" s="2" t="s">
        <v>48</v>
      </c>
      <c r="E40" s="2"/>
      <c r="F40" s="2" t="s">
        <v>49</v>
      </c>
      <c r="G40" s="2"/>
      <c r="H40" s="2" t="s">
        <v>50</v>
      </c>
      <c r="I40" s="2"/>
      <c r="J40" s="2" t="s">
        <v>51</v>
      </c>
      <c r="K40" s="2"/>
      <c r="L40" s="2"/>
      <c r="X40" t="str">
        <f>IF(AND(B6="",B7="",B8="",B10=""),"D","")</f>
        <v/>
      </c>
    </row>
    <row r="41" spans="2:24" ht="23.25" hidden="1" customHeight="1">
      <c r="D41" s="2" t="s">
        <v>52</v>
      </c>
      <c r="E41" s="2"/>
      <c r="F41" s="2" t="s">
        <v>53</v>
      </c>
      <c r="G41" s="2"/>
      <c r="H41" s="2" t="s">
        <v>54</v>
      </c>
      <c r="I41" s="2"/>
      <c r="J41" s="2" t="s">
        <v>55</v>
      </c>
      <c r="K41" s="2"/>
      <c r="L41" s="2"/>
      <c r="X41" t="str">
        <f>IF(AND(B6="",B7="",B8="",B9=""),"E","")</f>
        <v/>
      </c>
    </row>
    <row r="42" spans="2:24" ht="23.25" hidden="1" customHeight="1">
      <c r="D42" s="2" t="s">
        <v>56</v>
      </c>
      <c r="E42" s="2"/>
      <c r="F42" s="2" t="s">
        <v>57</v>
      </c>
      <c r="G42" s="2"/>
      <c r="H42" s="2" t="s">
        <v>58</v>
      </c>
      <c r="I42" s="2"/>
      <c r="J42" s="2" t="s">
        <v>59</v>
      </c>
      <c r="K42" s="2"/>
      <c r="L42" s="2"/>
    </row>
    <row r="43" spans="2:24" ht="23.25" hidden="1" customHeight="1">
      <c r="D43" s="2" t="s">
        <v>60</v>
      </c>
      <c r="E43" s="2"/>
      <c r="F43" s="2"/>
      <c r="G43" s="2"/>
      <c r="H43" s="3" t="s">
        <v>61</v>
      </c>
      <c r="I43" s="2"/>
      <c r="J43" s="2" t="s">
        <v>62</v>
      </c>
      <c r="K43" s="2"/>
      <c r="L43" s="2"/>
    </row>
    <row r="44" spans="2:24" ht="23.25" hidden="1" customHeight="1">
      <c r="D44" s="2"/>
      <c r="E44" s="2"/>
      <c r="F44" s="2"/>
      <c r="G44" s="2"/>
      <c r="H44" s="3" t="s">
        <v>63</v>
      </c>
      <c r="I44" s="2"/>
      <c r="J44" s="2" t="s">
        <v>64</v>
      </c>
      <c r="K44" s="2"/>
      <c r="L44" s="2"/>
    </row>
    <row r="45" spans="2:24" ht="23.25" hidden="1" customHeight="1">
      <c r="D45" s="2"/>
      <c r="E45" s="2"/>
      <c r="F45" s="2"/>
      <c r="G45" s="2"/>
      <c r="H45" s="3" t="s">
        <v>65</v>
      </c>
      <c r="I45" s="2"/>
      <c r="J45" s="2"/>
      <c r="K45" s="2"/>
      <c r="L45" s="2"/>
    </row>
    <row r="46" spans="2:24" ht="15.6" customHeight="1">
      <c r="D46" s="2"/>
      <c r="E46" s="2"/>
      <c r="F46" s="2"/>
      <c r="G46" s="2"/>
      <c r="I46" s="2"/>
      <c r="J46" s="2"/>
      <c r="K46" s="2"/>
      <c r="L46" s="2"/>
    </row>
    <row r="47" spans="2:24" ht="15" customHeight="1">
      <c r="D47" s="2"/>
      <c r="E47" s="2"/>
      <c r="F47" s="2"/>
      <c r="G47" s="2"/>
      <c r="I47" s="2"/>
      <c r="J47" s="2"/>
      <c r="K47" s="2"/>
      <c r="L47" s="2"/>
    </row>
    <row r="48" spans="2:24" ht="15.6" customHeight="1">
      <c r="D48" s="2"/>
      <c r="E48" s="2"/>
      <c r="F48" s="2"/>
      <c r="G48" s="2"/>
      <c r="I48" s="2"/>
      <c r="J48" s="2"/>
      <c r="K48" s="2"/>
      <c r="L48" s="2"/>
    </row>
  </sheetData>
  <sheetProtection algorithmName="SHA-512" hashValue="Xkj6BXbA8sHPg88BAIxpX7FWloMl7L5oqO1+mlbXx412D53gYOJiwXLGHYzTWRB0zW45NZZnJcxQ0SpKS9L64g==" saltValue="/sV70khT+T8g0dFncLAC9g==" spinCount="100000" sheet="1" objects="1" scenarios="1"/>
  <protectedRanges>
    <protectedRange sqref="O8:O20 M8:M33 K8:K33 I8:I33 G8:G33 E8:E33 C13:C33 E5 E4:F4 E3:F3" name="Range1"/>
  </protectedRanges>
  <mergeCells count="48">
    <mergeCell ref="K7:L7"/>
    <mergeCell ref="B13:B14"/>
    <mergeCell ref="H2:I5"/>
    <mergeCell ref="B3:C4"/>
    <mergeCell ref="E4:F4"/>
    <mergeCell ref="D2:F2"/>
    <mergeCell ref="B2:C2"/>
    <mergeCell ref="E3:F3"/>
    <mergeCell ref="G7:H7"/>
    <mergeCell ref="G13:G14"/>
    <mergeCell ref="M7:N7"/>
    <mergeCell ref="O7:P7"/>
    <mergeCell ref="M19:M20"/>
    <mergeCell ref="N19:N20"/>
    <mergeCell ref="N13:N14"/>
    <mergeCell ref="M13:M14"/>
    <mergeCell ref="O13:O14"/>
    <mergeCell ref="P13:P14"/>
    <mergeCell ref="O19:O20"/>
    <mergeCell ref="P19:P20"/>
    <mergeCell ref="L19:L20"/>
    <mergeCell ref="H13:H14"/>
    <mergeCell ref="J13:J14"/>
    <mergeCell ref="L13:L14"/>
    <mergeCell ref="K13:K14"/>
    <mergeCell ref="J19:J20"/>
    <mergeCell ref="K19:K20"/>
    <mergeCell ref="I13:I14"/>
    <mergeCell ref="I19:I20"/>
    <mergeCell ref="G19:G20"/>
    <mergeCell ref="I7:J7"/>
    <mergeCell ref="E19:E20"/>
    <mergeCell ref="B19:B20"/>
    <mergeCell ref="H19:H20"/>
    <mergeCell ref="C19:C20"/>
    <mergeCell ref="C7:D7"/>
    <mergeCell ref="E7:F7"/>
    <mergeCell ref="C15:C18"/>
    <mergeCell ref="B28:B33"/>
    <mergeCell ref="B8:B12"/>
    <mergeCell ref="B21:B27"/>
    <mergeCell ref="D19:D20"/>
    <mergeCell ref="F19:F20"/>
    <mergeCell ref="C8:D12"/>
    <mergeCell ref="B15:B18"/>
    <mergeCell ref="E13:E14"/>
    <mergeCell ref="F13:F14"/>
    <mergeCell ref="D15:D18"/>
  </mergeCells>
  <conditionalFormatting sqref="D13:D33">
    <cfRule type="expression" dxfId="28" priority="40">
      <formula>$C13="x"</formula>
    </cfRule>
  </conditionalFormatting>
  <conditionalFormatting sqref="D15">
    <cfRule type="expression" dxfId="27" priority="48">
      <formula>$C16="x"</formula>
    </cfRule>
  </conditionalFormatting>
  <conditionalFormatting sqref="F8:F33">
    <cfRule type="expression" dxfId="26" priority="31">
      <formula>$E8="x"</formula>
    </cfRule>
  </conditionalFormatting>
  <conditionalFormatting sqref="H8:H23">
    <cfRule type="expression" dxfId="25" priority="41">
      <formula>$G8="x"</formula>
    </cfRule>
  </conditionalFormatting>
  <conditionalFormatting sqref="H24">
    <cfRule type="expression" dxfId="24" priority="12">
      <formula>$G24="x"</formula>
    </cfRule>
  </conditionalFormatting>
  <conditionalFormatting sqref="H25:H33">
    <cfRule type="expression" dxfId="23" priority="9">
      <formula>$G25="x"</formula>
    </cfRule>
  </conditionalFormatting>
  <conditionalFormatting sqref="I7:J7">
    <cfRule type="expression" dxfId="22" priority="1">
      <formula>$E$5&lt;4</formula>
    </cfRule>
  </conditionalFormatting>
  <conditionalFormatting sqref="I7:J33">
    <cfRule type="expression" dxfId="21" priority="2">
      <formula>$E$5&gt;3</formula>
    </cfRule>
  </conditionalFormatting>
  <conditionalFormatting sqref="J8">
    <cfRule type="expression" dxfId="20" priority="24">
      <formula>$E5&lt;4</formula>
    </cfRule>
  </conditionalFormatting>
  <conditionalFormatting sqref="J8:J33">
    <cfRule type="expression" dxfId="19" priority="21">
      <formula>$E$5&lt;4</formula>
    </cfRule>
    <cfRule type="expression" dxfId="18" priority="29">
      <formula>$I8="x"</formula>
    </cfRule>
  </conditionalFormatting>
  <conditionalFormatting sqref="J9">
    <cfRule type="expression" dxfId="17" priority="23">
      <formula>$E5&lt;4</formula>
    </cfRule>
  </conditionalFormatting>
  <conditionalFormatting sqref="J10">
    <cfRule type="expression" dxfId="16" priority="22">
      <formula>$E5&lt;4</formula>
    </cfRule>
  </conditionalFormatting>
  <conditionalFormatting sqref="K7:L7">
    <cfRule type="expression" dxfId="15" priority="19">
      <formula>$E5&lt;5</formula>
    </cfRule>
  </conditionalFormatting>
  <conditionalFormatting sqref="K7:L33">
    <cfRule type="expression" dxfId="14" priority="5">
      <formula>$E$5&gt;4</formula>
    </cfRule>
  </conditionalFormatting>
  <conditionalFormatting sqref="L8:L33">
    <cfRule type="expression" dxfId="13" priority="18">
      <formula>$E$5&lt;5</formula>
    </cfRule>
    <cfRule type="expression" dxfId="12" priority="28">
      <formula>$K8="x"</formula>
    </cfRule>
  </conditionalFormatting>
  <conditionalFormatting sqref="L41">
    <cfRule type="expression" dxfId="11" priority="46">
      <formula>$K41="x"</formula>
    </cfRule>
  </conditionalFormatting>
  <conditionalFormatting sqref="M7:N7 N8:N33">
    <cfRule type="expression" dxfId="10" priority="17">
      <formula>$E$5&lt;6</formula>
    </cfRule>
  </conditionalFormatting>
  <conditionalFormatting sqref="M7:N33">
    <cfRule type="expression" dxfId="9" priority="4">
      <formula>$E$5&gt;5</formula>
    </cfRule>
  </conditionalFormatting>
  <conditionalFormatting sqref="N8:N33">
    <cfRule type="expression" dxfId="8" priority="27">
      <formula>$M8="x"</formula>
    </cfRule>
  </conditionalFormatting>
  <conditionalFormatting sqref="O7:P7">
    <cfRule type="expression" dxfId="7" priority="15">
      <formula>$E$5&lt;7</formula>
    </cfRule>
  </conditionalFormatting>
  <conditionalFormatting sqref="O7:P20">
    <cfRule type="expression" dxfId="6" priority="3">
      <formula>$E$5&gt;6</formula>
    </cfRule>
  </conditionalFormatting>
  <conditionalFormatting sqref="P8:P20">
    <cfRule type="expression" dxfId="5" priority="14">
      <formula>$E$5&lt;7</formula>
    </cfRule>
    <cfRule type="expression" dxfId="4" priority="34">
      <formula>$O8="x"</formula>
    </cfRule>
  </conditionalFormatting>
  <pageMargins left="0.25" right="0.25" top="0.75" bottom="0.75" header="0.3" footer="0.3"/>
  <pageSetup paperSize="9" scale="41" fitToHeight="0" orientation="landscape" r:id="rId1"/>
  <ignoredErrors>
    <ignoredError sqref="D1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74A4A-B65C-47D7-AF44-0289F908B1B6}">
  <sheetPr>
    <pageSetUpPr fitToPage="1"/>
  </sheetPr>
  <dimension ref="A1:V31"/>
  <sheetViews>
    <sheetView showGridLines="0" workbookViewId="0">
      <selection activeCell="E14" sqref="E14:G17"/>
    </sheetView>
  </sheetViews>
  <sheetFormatPr defaultRowHeight="14.45"/>
  <sheetData>
    <row r="1" spans="1:22" ht="15" thickBot="1">
      <c r="A1" s="197" t="str">
        <f>IF('Book the Cook'!C14&gt;0,'Book the Cook'!C14,"")</f>
        <v/>
      </c>
      <c r="B1" s="198"/>
      <c r="C1" s="198"/>
      <c r="D1" s="198"/>
      <c r="E1" s="198"/>
      <c r="F1" s="199"/>
      <c r="H1" s="195" t="s">
        <v>66</v>
      </c>
      <c r="I1" s="196"/>
      <c r="J1" s="23" t="str">
        <f>IF('Book the Cook'!G18&gt;0,'Book the Cook'!G18,"")</f>
        <v/>
      </c>
    </row>
    <row r="2" spans="1:22" ht="15" thickBot="1">
      <c r="A2" s="200" t="str">
        <f>IF(Menu!E3&gt;0,Menu!E3,"")</f>
        <v/>
      </c>
      <c r="B2" s="201"/>
      <c r="C2" s="202"/>
      <c r="D2" s="200" t="str">
        <f>IF(Menu!E4&gt;0,Menu!E4,"")</f>
        <v/>
      </c>
      <c r="E2" s="201"/>
      <c r="F2" s="202"/>
      <c r="H2" s="195" t="s">
        <v>67</v>
      </c>
      <c r="I2" s="196"/>
      <c r="J2" s="23" t="str">
        <f>IF('Book the Cook'!D18&gt;0,'Book the Cook'!D18,"")</f>
        <v/>
      </c>
    </row>
    <row r="3" spans="1:22" ht="15" thickBot="1">
      <c r="A3" s="195" t="str">
        <f>IF('Book the Cook'!C16&gt;0,'Book the Cook'!C16,"")</f>
        <v/>
      </c>
      <c r="B3" s="203"/>
      <c r="C3" s="203"/>
      <c r="D3" s="203"/>
      <c r="E3" s="203"/>
      <c r="F3" s="196"/>
      <c r="H3" s="195" t="s">
        <v>10</v>
      </c>
      <c r="I3" s="196"/>
      <c r="J3" s="23" t="str">
        <f>IF('Book the Cook'!J18&gt;0,'Book the Cook'!J18,"")</f>
        <v/>
      </c>
    </row>
    <row r="4" spans="1:22">
      <c r="A4" s="230"/>
      <c r="B4" s="204" t="s">
        <v>29</v>
      </c>
      <c r="C4" s="204"/>
      <c r="D4" s="204"/>
      <c r="E4" s="204" t="s">
        <v>30</v>
      </c>
      <c r="F4" s="204"/>
      <c r="G4" s="210"/>
      <c r="H4" s="204" t="s">
        <v>31</v>
      </c>
      <c r="I4" s="204"/>
      <c r="J4" s="204"/>
      <c r="K4" s="206" t="str">
        <f>IF(Menu!E5&gt;3,"Day 4","")</f>
        <v/>
      </c>
      <c r="L4" s="207"/>
      <c r="M4" s="207"/>
      <c r="N4" s="207" t="str">
        <f>IF(Menu!E5&gt;4,"Day 5","")</f>
        <v/>
      </c>
      <c r="O4" s="207"/>
      <c r="P4" s="207"/>
      <c r="Q4" s="207" t="str">
        <f>IF(Menu!E5&gt;5,"Day 6","")</f>
        <v/>
      </c>
      <c r="R4" s="207"/>
      <c r="S4" s="207"/>
      <c r="T4" s="207" t="str">
        <f>IF(Menu!E5&gt;6,"Day 7","")</f>
        <v/>
      </c>
      <c r="U4" s="207"/>
      <c r="V4" s="207"/>
    </row>
    <row r="5" spans="1:22">
      <c r="A5" s="231"/>
      <c r="B5" s="205" t="str">
        <f>IF(Menu!E3&gt;0,Menu!E3,"")</f>
        <v/>
      </c>
      <c r="C5" s="205"/>
      <c r="D5" s="205"/>
      <c r="E5" s="211" t="str">
        <f>IF(B5="","",B5+1)</f>
        <v/>
      </c>
      <c r="F5" s="212"/>
      <c r="G5" s="213"/>
      <c r="H5" s="205" t="str">
        <f>IF(E5="","",E5+1)</f>
        <v/>
      </c>
      <c r="I5" s="205"/>
      <c r="J5" s="205"/>
      <c r="K5" s="208" t="str">
        <f>IF(Menu!E5&gt;3,H5+1,"")</f>
        <v/>
      </c>
      <c r="L5" s="209"/>
      <c r="M5" s="209"/>
      <c r="N5" s="228" t="str">
        <f>IF(Menu!E5&gt;4,K5+1,"")</f>
        <v/>
      </c>
      <c r="O5" s="208"/>
      <c r="P5" s="229"/>
      <c r="Q5" s="228" t="str">
        <f>IF(Menu!E5&gt;5,N5+1,"")</f>
        <v/>
      </c>
      <c r="R5" s="208"/>
      <c r="S5" s="229"/>
      <c r="T5" s="228" t="str">
        <f>IF(Menu!E5&gt;6,Q5+1,"")</f>
        <v/>
      </c>
      <c r="U5" s="208"/>
      <c r="V5" s="229"/>
    </row>
    <row r="6" spans="1:22">
      <c r="A6" s="210" t="s">
        <v>32</v>
      </c>
      <c r="B6" s="219"/>
      <c r="C6" s="219"/>
      <c r="D6" s="219"/>
      <c r="E6" s="223" t="str">
        <f>IF(AND(Menu!E8="x",Menu!E9="",Menu!E10="",Menu!E11="",Menu!E12=""),Menu!$D$39,IF(AND(Menu!E8="",Menu!E9="x",Menu!E10="",Menu!E11="",Menu!E12=""),Menu!$D$40,IF(AND(Menu!E8="",Menu!E9="",Menu!E10="x",Menu!E11="",Menu!E12=""),Menu!$D$41,IF(AND(Menu!E8="",Menu!E9="",Menu!E10="",Menu!E11="x",Menu!E12=""),Menu!$D$42,IF(AND(Menu!E8="",Menu!E9="",Menu!E10="",Menu!E11="",Menu!E12="x"),Menu!$D$43,"")))))</f>
        <v/>
      </c>
      <c r="F6" s="224" t="b">
        <f t="shared" ref="F6:G9" si="0">IF(AND(E6="",E7="",E8="",E9="",E10=""),D39,IF(AND(E6="x",E7="",E8="",E9="",E10=""),D39,IF(OR(E6="x",E7="x",E8="x",E9="x",E10="x"),"")))</f>
        <v>0</v>
      </c>
      <c r="G6" s="221" t="b">
        <f t="shared" si="0"/>
        <v>0</v>
      </c>
      <c r="H6" s="223" t="str">
        <f>IF(AND(Menu!G8="x",Menu!G9="",Menu!G10="",Menu!G11="",Menu!G12=""),Menu!$D$39,IF(AND(Menu!G8="",Menu!G9="x",Menu!G10="",Menu!G11="",Menu!G12=""),Menu!$D$40,IF(AND(Menu!G8="",Menu!G9="",Menu!G10="x",Menu!G11="",Menu!G12=""),Menu!$D$41,IF(AND(Menu!G8="",Menu!G9="",Menu!G10="",Menu!G11="x",Menu!G12=""),Menu!$D$42,IF(AND(Menu!G8="",Menu!G9="",Menu!G10="",Menu!G11="",Menu!G12="x"),Menu!$D$43,"")))))</f>
        <v/>
      </c>
      <c r="I6" s="224" t="b">
        <f t="shared" ref="I6:I9" si="1">IF(AND(H6="",H7="",H8="",H9="",H10=""),G39,IF(AND(H6="x",H7="",H8="",H9="",H10=""),G39,IF(OR(H6="x",H7="x",H8="x",H9="x",H10="x"),"")))</f>
        <v>0</v>
      </c>
      <c r="J6" s="221" t="b">
        <f t="shared" ref="J6:J9" si="2">IF(AND(I6="",I7="",I8="",I9="",I10=""),H39,IF(AND(I6="x",I7="",I8="",I9="",I10=""),H39,IF(OR(I6="x",I7="x",I8="x",I9="x",I10="x"),"")))</f>
        <v>0</v>
      </c>
      <c r="K6" s="225" t="str">
        <f>IF(AND(Menu!I8="x",Menu!I9="",Menu!I10="",Menu!I11="",Menu!I12=""),Menu!$D$39,IF(AND(Menu!I8="",Menu!I9="x",Menu!I10="",Menu!I11="",Menu!I12=""),Menu!$D$40,IF(AND(Menu!I8="",Menu!I9="",Menu!I10="x",Menu!I11="",Menu!I12=""),Menu!$D$41,IF(AND(Menu!I8="",Menu!I9="",Menu!I10="",Menu!I11="x",Menu!I12=""),Menu!$D$42,IF(AND(Menu!I8="",Menu!I9="",Menu!I10="",Menu!I11="",Menu!I12="x"),Menu!$D$43,"")))))</f>
        <v/>
      </c>
      <c r="L6" s="214" t="b">
        <f t="shared" ref="L6:L9" si="3">IF(AND(K6="",K7="",K8="",K9="",K10=""),J39,IF(AND(K6="x",K7="",K8="",K9="",K10=""),J39,IF(OR(K6="x",K7="x",K8="x",K9="x",K10="x"),"")))</f>
        <v>0</v>
      </c>
      <c r="M6" s="214" t="b">
        <f t="shared" ref="M6:M9" si="4">IF(AND(L6="",L7="",L8="",L9="",L10=""),K39,IF(AND(L6="x",L7="",L8="",L9="",L10=""),K39,IF(OR(L6="x",L7="x",L8="x",L9="x",L10="x"),"")))</f>
        <v>0</v>
      </c>
      <c r="N6" s="214" t="str">
        <f>IF(AND(Menu!K8="x",Menu!K9="",Menu!K10="",Menu!K11="",Menu!K12=""),Menu!$D$39,IF(AND(Menu!K8="",Menu!K9="x",Menu!K10="",Menu!K11="",Menu!K12=""),Menu!$D$40,IF(AND(Menu!K8="",Menu!K9="",Menu!K10="x",Menu!K11="",Menu!K12=""),Menu!$D$41,IF(AND(Menu!K8="",Menu!K9="",Menu!K10="",Menu!K11="x",Menu!K12=""),Menu!$D$42,IF(AND(Menu!K8="",Menu!K9="",Menu!K10="",Menu!K11="",Menu!K12="x"),Menu!$D$43,"")))))</f>
        <v/>
      </c>
      <c r="O6" s="214" t="b">
        <f t="shared" ref="O6:O9" si="5">IF(AND(N6="",N7="",N8="",N9="",N10=""),M39,IF(AND(N6="x",N7="",N8="",N9="",N10=""),M39,IF(OR(N6="x",N7="x",N8="x",N9="x",N10="x"),"")))</f>
        <v>0</v>
      </c>
      <c r="P6" s="214" t="b">
        <f t="shared" ref="P6:P9" si="6">IF(AND(O6="",O7="",O8="",O9="",O10=""),N39,IF(AND(O6="x",O7="",O8="",O9="",O10=""),N39,IF(OR(O6="x",O7="x",O8="x",O9="x",O10="x"),"")))</f>
        <v>0</v>
      </c>
      <c r="Q6" s="214" t="str">
        <f>IF(AND(Menu!M8="x",Menu!M9="",Menu!M10="",Menu!M11="",Menu!M12=""),Menu!$D$39,IF(AND(Menu!M8="",Menu!M9="x",Menu!M10="",Menu!M11="",Menu!M12=""),Menu!$D$40,IF(AND(Menu!M8="",Menu!M9="",Menu!M10="x",Menu!M11="",Menu!M12=""),Menu!$D$41,IF(AND(Menu!M8="",Menu!M9="",Menu!M10="",Menu!M11="x",Menu!M12=""),Menu!$D$42,IF(AND(Menu!M8="",Menu!M9="",Menu!M10="",Menu!M11="",Menu!M12="x"),Menu!$D$43,"")))))</f>
        <v/>
      </c>
      <c r="R6" s="214" t="b">
        <f t="shared" ref="R6:R9" si="7">IF(AND(Q6="",Q7="",Q8="",Q9="",Q10=""),P39,IF(AND(Q6="x",Q7="",Q8="",Q9="",Q10=""),P39,IF(OR(Q6="x",Q7="x",Q8="x",Q9="x",Q10="x"),"")))</f>
        <v>0</v>
      </c>
      <c r="S6" s="214" t="b">
        <f t="shared" ref="S6:S9" si="8">IF(AND(R6="",R7="",R8="",R9="",R10=""),Q39,IF(AND(R6="x",R7="",R8="",R9="",R10=""),Q39,IF(OR(R6="x",R7="x",R8="x",R9="x",R10="x"),"")))</f>
        <v>0</v>
      </c>
      <c r="T6" s="214" t="str">
        <f>IF(AND(Menu!O8="x",Menu!O9="",Menu!O10="",Menu!O11="",Menu!O12=""),Menu!$D$39,IF(AND(Menu!O8="",Menu!O9="x",Menu!O10="",Menu!O11="",Menu!O12=""),Menu!$D$40,IF(AND(Menu!O8="",Menu!O9="",Menu!O10="x",Menu!O11="",Menu!O12=""),Menu!$D$41,IF(AND(Menu!O8="",Menu!O9="",Menu!O10="",Menu!O11="x",Menu!O12=""),Menu!$D$42,IF(AND(Menu!O8="",Menu!O9="",Menu!O10="",Menu!O11="",Menu!O12="x"),Menu!$D$43,"")))))</f>
        <v/>
      </c>
      <c r="U6" s="214" t="b">
        <f t="shared" ref="U6:U9" si="9">IF(AND(T6="",T7="",T8="",T9="",T10=""),S39,IF(AND(T6="x",T7="",T8="",T9="",T10=""),S39,IF(OR(T6="x",T7="x",T8="x",T9="x",T10="x"),"")))</f>
        <v>0</v>
      </c>
      <c r="V6" s="214" t="b">
        <f t="shared" ref="V6:V9" si="10">IF(AND(U6="",U7="",U8="",U9="",U10=""),T39,IF(AND(U6="x",U7="",U8="",U9="",U10=""),T39,IF(OR(U6="x",U7="x",U8="x",U9="x",U10="x"),"")))</f>
        <v>0</v>
      </c>
    </row>
    <row r="7" spans="1:22">
      <c r="A7" s="210"/>
      <c r="B7" s="219"/>
      <c r="C7" s="219"/>
      <c r="D7" s="219"/>
      <c r="E7" s="225">
        <f>IF(AND(D7="",D8="",D9="",D10="",D11=""),C40,IF(AND(D7="x",D8="",D9="",D10="",D11=""),C40,IF(OR(D7="x",D8="x",D9="x",D10="x",D11="x"),"")))</f>
        <v>0</v>
      </c>
      <c r="F7" s="214" t="b">
        <f t="shared" si="0"/>
        <v>0</v>
      </c>
      <c r="G7" s="226" t="b">
        <f t="shared" si="0"/>
        <v>0</v>
      </c>
      <c r="H7" s="225" t="b">
        <f>IF(AND(G7="",G8="",G9="",G10="",G11=""),F40,IF(AND(G7="x",G8="",G9="",G10="",G11=""),F40,IF(OR(G7="x",G8="x",G9="x",G10="x",G11="x"),"")))</f>
        <v>0</v>
      </c>
      <c r="I7" s="214" t="b">
        <f t="shared" si="1"/>
        <v>0</v>
      </c>
      <c r="J7" s="226" t="b">
        <f t="shared" si="2"/>
        <v>0</v>
      </c>
      <c r="K7" s="225" t="b">
        <f>IF(AND(J7="",J8="",J9="",J10="",J11=""),I40,IF(AND(J7="x",J8="",J9="",J10="",J11=""),I40,IF(OR(J7="x",J8="x",J9="x",J10="x",J11="x"),"")))</f>
        <v>0</v>
      </c>
      <c r="L7" s="214" t="b">
        <f t="shared" si="3"/>
        <v>0</v>
      </c>
      <c r="M7" s="214" t="b">
        <f t="shared" si="4"/>
        <v>0</v>
      </c>
      <c r="N7" s="214" t="b">
        <f>IF(AND(M7="",M8="",M9="",M10="",M11=""),L40,IF(AND(M7="x",M8="",M9="",M10="",M11=""),L40,IF(OR(M7="x",M8="x",M9="x",M10="x",M11="x"),"")))</f>
        <v>0</v>
      </c>
      <c r="O7" s="214" t="b">
        <f t="shared" si="5"/>
        <v>0</v>
      </c>
      <c r="P7" s="214" t="b">
        <f t="shared" si="6"/>
        <v>0</v>
      </c>
      <c r="Q7" s="214" t="b">
        <f>IF(AND(P7="",P8="",P9="",P10="",P11=""),O40,IF(AND(P7="x",P8="",P9="",P10="",P11=""),O40,IF(OR(P7="x",P8="x",P9="x",P10="x",P11="x"),"")))</f>
        <v>0</v>
      </c>
      <c r="R7" s="214" t="b">
        <f t="shared" si="7"/>
        <v>0</v>
      </c>
      <c r="S7" s="214" t="b">
        <f t="shared" si="8"/>
        <v>0</v>
      </c>
      <c r="T7" s="214" t="b">
        <f>IF(AND(S7="",S8="",S9="",S10="",S11=""),R40,IF(AND(S7="x",S8="",S9="",S10="",S11=""),R40,IF(OR(S7="x",S8="x",S9="x",S10="x",S11="x"),"")))</f>
        <v>0</v>
      </c>
      <c r="U7" s="214" t="b">
        <f t="shared" si="9"/>
        <v>0</v>
      </c>
      <c r="V7" s="214" t="b">
        <f t="shared" si="10"/>
        <v>0</v>
      </c>
    </row>
    <row r="8" spans="1:22">
      <c r="A8" s="210"/>
      <c r="B8" s="219"/>
      <c r="C8" s="219"/>
      <c r="D8" s="219"/>
      <c r="E8" s="225">
        <f>IF(AND(D8="",D9="",D10="",D11="",D12=""),C41,IF(AND(D8="x",D9="",D10="",D11="",D12=""),C41,IF(OR(D8="x",D9="x",D10="x",D11="x",D12="x"),"")))</f>
        <v>0</v>
      </c>
      <c r="F8" s="214" t="b">
        <f>IF(AND(E8="",E9="",E10="",E11="",E12=""),D41,IF(AND(E8="x",E9="",E10="",E11="",E12=""),D41,IF(OR(E8="x",E9="x",E10="x",E11="x",E12="x"),"")))</f>
        <v>0</v>
      </c>
      <c r="G8" s="226" t="b">
        <f t="shared" si="0"/>
        <v>0</v>
      </c>
      <c r="H8" s="225" t="b">
        <f>IF(AND(G8="",G9="",G10="",G11="",G12=""),F41,IF(AND(G8="x",G9="",G10="",G11="",G12=""),F41,IF(OR(G8="x",G9="x",G10="x",G11="x",G12="x"),"")))</f>
        <v>0</v>
      </c>
      <c r="I8" s="214" t="b">
        <f t="shared" si="1"/>
        <v>0</v>
      </c>
      <c r="J8" s="226" t="b">
        <f t="shared" si="2"/>
        <v>0</v>
      </c>
      <c r="K8" s="225" t="b">
        <f>IF(AND(J8="",J9="",J10="",J11="",J12=""),I41,IF(AND(J8="x",J9="",J10="",J11="",J12=""),I41,IF(OR(J8="x",J9="x",J10="x",J11="x",J12="x"),"")))</f>
        <v>0</v>
      </c>
      <c r="L8" s="214" t="b">
        <f t="shared" si="3"/>
        <v>0</v>
      </c>
      <c r="M8" s="214" t="b">
        <f t="shared" si="4"/>
        <v>0</v>
      </c>
      <c r="N8" s="214" t="b">
        <f>IF(AND(M8="",M9="",M10="",M11="",M12=""),L41,IF(AND(M8="x",M9="",M10="",M11="",M12=""),L41,IF(OR(M8="x",M9="x",M10="x",M11="x",M12="x"),"")))</f>
        <v>0</v>
      </c>
      <c r="O8" s="214" t="b">
        <f t="shared" si="5"/>
        <v>0</v>
      </c>
      <c r="P8" s="214" t="b">
        <f t="shared" si="6"/>
        <v>0</v>
      </c>
      <c r="Q8" s="214" t="b">
        <f>IF(AND(P8="",P9="",P10="",P11="",P12=""),O41,IF(AND(P8="x",P9="",P10="",P11="",P12=""),O41,IF(OR(P8="x",P9="x",P10="x",P11="x",P12="x"),"")))</f>
        <v>0</v>
      </c>
      <c r="R8" s="214" t="b">
        <f t="shared" si="7"/>
        <v>0</v>
      </c>
      <c r="S8" s="214" t="b">
        <f t="shared" si="8"/>
        <v>0</v>
      </c>
      <c r="T8" s="214" t="b">
        <f>IF(AND(S8="",S9="",S10="",S11="",S12=""),R41,IF(AND(S8="x",S9="",S10="",S11="",S12=""),R41,IF(OR(S8="x",S9="x",S10="x",S11="x",S12="x"),"")))</f>
        <v>0</v>
      </c>
      <c r="U8" s="214" t="b">
        <f t="shared" si="9"/>
        <v>0</v>
      </c>
      <c r="V8" s="214" t="b">
        <f t="shared" si="10"/>
        <v>0</v>
      </c>
    </row>
    <row r="9" spans="1:22" ht="58.15" customHeight="1">
      <c r="A9" s="210"/>
      <c r="B9" s="219"/>
      <c r="C9" s="219"/>
      <c r="D9" s="219"/>
      <c r="E9" s="217">
        <f>IF(AND(D9="",D10="",D11="",D12="",D13=""),C42,IF(AND(D9="x",D10="",D11="",D12="",D13=""),C42,IF(OR(D9="x",D10="x",D11="x",D12="x",D13="x"),"")))</f>
        <v>0</v>
      </c>
      <c r="F9" s="227" t="b">
        <f>IF(AND(E9="",E10="",E11="",E12="",E13=""),D42,IF(AND(E9="x",E10="",E11="",E12="",E13=""),D42,IF(OR(E9="x",E10="x",E11="x",E12="x",E13="x"),"")))</f>
        <v>0</v>
      </c>
      <c r="G9" s="215" t="b">
        <f t="shared" si="0"/>
        <v>0</v>
      </c>
      <c r="H9" s="217" t="b">
        <f>IF(AND(G9="",G10="",G11="",G12="",G13=""),F42,IF(AND(G9="x",G10="",G11="",G12="",G13=""),F42,IF(OR(G9="x",G10="x",G11="x",G12="x",G13="x"),"")))</f>
        <v>0</v>
      </c>
      <c r="I9" s="227" t="b">
        <f t="shared" si="1"/>
        <v>0</v>
      </c>
      <c r="J9" s="215" t="b">
        <f t="shared" si="2"/>
        <v>0</v>
      </c>
      <c r="K9" s="225" t="b">
        <f>IF(AND(J9="",J10="",J11="",J12="",J13=""),I42,IF(AND(J9="x",J10="",J11="",J12="",J13=""),I42,IF(OR(J9="x",J10="x",J11="x",J12="x",J13="x"),"")))</f>
        <v>0</v>
      </c>
      <c r="L9" s="214" t="b">
        <f t="shared" si="3"/>
        <v>0</v>
      </c>
      <c r="M9" s="214" t="b">
        <f t="shared" si="4"/>
        <v>0</v>
      </c>
      <c r="N9" s="214" t="b">
        <f>IF(AND(M9="",M10="",M11="",M12="",M13=""),L42,IF(AND(M9="x",M10="",M11="",M12="",M13=""),L42,IF(OR(M9="x",M10="x",M11="x",M12="x",M13="x"),"")))</f>
        <v>0</v>
      </c>
      <c r="O9" s="214" t="b">
        <f t="shared" si="5"/>
        <v>0</v>
      </c>
      <c r="P9" s="214" t="b">
        <f t="shared" si="6"/>
        <v>0</v>
      </c>
      <c r="Q9" s="214" t="b">
        <f>IF(AND(P9="",P10="",P11="",P12="",P13=""),O42,IF(AND(P9="x",P10="",P11="",P12="",P13=""),O42,IF(OR(P9="x",P10="x",P11="x",P12="x",P13="x"),"")))</f>
        <v>0</v>
      </c>
      <c r="R9" s="214" t="b">
        <f t="shared" si="7"/>
        <v>0</v>
      </c>
      <c r="S9" s="214" t="b">
        <f t="shared" si="8"/>
        <v>0</v>
      </c>
      <c r="T9" s="214" t="b">
        <f>IF(AND(S9="",S10="",S11="",S12="",S13=""),R42,IF(AND(S9="x",S10="",S11="",S12="",S13=""),R42,IF(OR(S9="x",S10="x",S11="x",S12="x",S13="x"),"")))</f>
        <v>0</v>
      </c>
      <c r="U9" s="214" t="b">
        <f t="shared" si="9"/>
        <v>0</v>
      </c>
      <c r="V9" s="214" t="b">
        <f t="shared" si="10"/>
        <v>0</v>
      </c>
    </row>
    <row r="10" spans="1:22">
      <c r="A10" s="210" t="s">
        <v>33</v>
      </c>
      <c r="B10" s="219" t="str">
        <f>IF(AND(Menu!C13="",Menu!C14=""),"",IF(AND(Menu!C13="x",Menu!C14="x"),"",IF(Menu!C13="x","BYO",IF(Menu!C14="x",Menu!L39))))</f>
        <v/>
      </c>
      <c r="C10" s="219"/>
      <c r="D10" s="219"/>
      <c r="E10" s="219" t="str">
        <f>IF(Menu!E13="x",Menu!L39,"")</f>
        <v/>
      </c>
      <c r="F10" s="219"/>
      <c r="G10" s="219"/>
      <c r="H10" s="219" t="str">
        <f>IF(Menu!G13="x",Menu!L39,"")</f>
        <v/>
      </c>
      <c r="I10" s="219"/>
      <c r="J10" s="219"/>
      <c r="K10" s="225" t="str">
        <f>IF(Menu!I13="x",Menu!L39,"")</f>
        <v/>
      </c>
      <c r="L10" s="214"/>
      <c r="M10" s="214"/>
      <c r="N10" s="214" t="str">
        <f>IF(Menu!K13="x",Menu!L39,"")</f>
        <v/>
      </c>
      <c r="O10" s="214"/>
      <c r="P10" s="214"/>
      <c r="Q10" s="214" t="str">
        <f>IF(Menu!M13="x",Menu!L39,"")</f>
        <v/>
      </c>
      <c r="R10" s="214"/>
      <c r="S10" s="214"/>
      <c r="T10" s="214" t="str">
        <f>IF(Menu!O13="x",Menu!L39,"")</f>
        <v/>
      </c>
      <c r="U10" s="214"/>
      <c r="V10" s="214"/>
    </row>
    <row r="11" spans="1:22">
      <c r="A11" s="210"/>
      <c r="B11" s="219"/>
      <c r="C11" s="219"/>
      <c r="D11" s="219"/>
      <c r="E11" s="219"/>
      <c r="F11" s="219"/>
      <c r="G11" s="219"/>
      <c r="H11" s="219"/>
      <c r="I11" s="219"/>
      <c r="J11" s="219"/>
      <c r="K11" s="225"/>
      <c r="L11" s="214"/>
      <c r="M11" s="214"/>
      <c r="N11" s="214"/>
      <c r="O11" s="214"/>
      <c r="P11" s="214"/>
      <c r="Q11" s="214"/>
      <c r="R11" s="214"/>
      <c r="S11" s="214"/>
      <c r="T11" s="214"/>
      <c r="U11" s="214"/>
      <c r="V11" s="214"/>
    </row>
    <row r="12" spans="1:22">
      <c r="A12" s="210"/>
      <c r="B12" s="219"/>
      <c r="C12" s="219"/>
      <c r="D12" s="219"/>
      <c r="E12" s="219"/>
      <c r="F12" s="219"/>
      <c r="G12" s="219"/>
      <c r="H12" s="219"/>
      <c r="I12" s="219"/>
      <c r="J12" s="219"/>
      <c r="K12" s="225"/>
      <c r="L12" s="214"/>
      <c r="M12" s="214"/>
      <c r="N12" s="214"/>
      <c r="O12" s="214"/>
      <c r="P12" s="214"/>
      <c r="Q12" s="214"/>
      <c r="R12" s="214"/>
      <c r="S12" s="214"/>
      <c r="T12" s="214"/>
      <c r="U12" s="214"/>
      <c r="V12" s="214"/>
    </row>
    <row r="13" spans="1:22" ht="55.9" customHeight="1">
      <c r="A13" s="210"/>
      <c r="B13" s="219"/>
      <c r="C13" s="219"/>
      <c r="D13" s="219"/>
      <c r="E13" s="219"/>
      <c r="F13" s="219"/>
      <c r="G13" s="219"/>
      <c r="H13" s="219"/>
      <c r="I13" s="219"/>
      <c r="J13" s="219"/>
      <c r="K13" s="225"/>
      <c r="L13" s="214"/>
      <c r="M13" s="214"/>
      <c r="N13" s="214"/>
      <c r="O13" s="214"/>
      <c r="P13" s="214"/>
      <c r="Q13" s="214"/>
      <c r="R13" s="214"/>
      <c r="S13" s="214"/>
      <c r="T13" s="214"/>
      <c r="U13" s="214"/>
      <c r="V13" s="214"/>
    </row>
    <row r="14" spans="1:22">
      <c r="A14" s="210" t="s">
        <v>34</v>
      </c>
      <c r="B14" s="219" t="str">
        <f>IF(Menu!C15="x", Menu!D15, "")</f>
        <v/>
      </c>
      <c r="C14" s="219"/>
      <c r="D14" s="219"/>
      <c r="E14" s="219" t="str">
        <f>IF(AND(Menu!E15="x",Menu!E16="",Menu!E17="",Menu!E18=""),Menu!$F39,IF(AND(Menu!E15="",Menu!E16="x",Menu!E17="",Menu!E18=""),Menu!$F40,IF(AND(Menu!E15="",Menu!E16="",Menu!E17="x",Menu!E18=""),Menu!$F41,IF(AND(Menu!E15="",Menu!E16="",Menu!E17="",Menu!E18="x"),Menu!$F42,""))))</f>
        <v/>
      </c>
      <c r="F14" s="219"/>
      <c r="G14" s="219"/>
      <c r="H14" s="219" t="str">
        <f>IF(AND(Menu!G15="x",Menu!G16="",Menu!G17="",Menu!G18=""),Menu!$F39,IF(AND(Menu!G15="",Menu!G16="x",Menu!G17="",Menu!G18=""),Menu!$F40,IF(AND(Menu!G15="",Menu!G16="",Menu!G17="x",Menu!G18=""),Menu!$F41,IF(AND(Menu!G15="",Menu!G16="",Menu!G17="",Menu!G18="x"),Menu!$F42,""))))</f>
        <v/>
      </c>
      <c r="I14" s="219"/>
      <c r="J14" s="219"/>
      <c r="K14" s="216" t="str">
        <f>IF(AND(Menu!I15="x",Menu!I16="",Menu!I17="",Menu!I18=""),Menu!$F39,IF(AND(Menu!I15="",Menu!I16="x",Menu!I17="",Menu!I18=""),Menu!$F40,IF(AND(Menu!I15="",Menu!I16="",Menu!I17="x",Menu!I18=""),Menu!$F41,IF(AND(Menu!I15="",Menu!I16="",Menu!I17="",Menu!I18="x"),Menu!$F42,""))))</f>
        <v/>
      </c>
      <c r="L14" s="216"/>
      <c r="M14" s="217"/>
      <c r="N14" s="215" t="str">
        <f>IF(AND(Menu!K15="x",Menu!K16="",Menu!K17="",Menu!K18=""),Menu!$F39,IF(AND(Menu!K15="",Menu!K16="x",Menu!K17="",Menu!K18=""),Menu!$F40,IF(AND(Menu!K15="",Menu!K16="",Menu!K17="x",Menu!K18=""),Menu!$F41,IF(AND(Menu!K15="",Menu!K16="",Menu!K17="",Menu!K18="x"),Menu!$F42,""))))</f>
        <v/>
      </c>
      <c r="O14" s="216"/>
      <c r="P14" s="217"/>
      <c r="Q14" s="215" t="str">
        <f>IF(AND(Menu!M15="x",Menu!M16="",Menu!M17="",Menu!M18=""),Menu!$F39,IF(AND(Menu!M15="",Menu!M16="x",Menu!M17="",Menu!M18=""),Menu!$F40,IF(AND(Menu!M15="",Menu!M16="",Menu!M17="x",Menu!M18=""),Menu!$F41,IF(AND(Menu!M15="",Menu!M16="",Menu!M17="",Menu!M18="x"),Menu!$F42,""))))</f>
        <v/>
      </c>
      <c r="R14" s="216"/>
      <c r="S14" s="217"/>
      <c r="T14" s="215" t="str">
        <f>IF(AND(Menu!O15="x",Menu!O16="",Menu!O17="",Menu!O18=""),Menu!$F39,IF(AND(Menu!O15="",Menu!O16="x",Menu!O17="",Menu!O18=""),Menu!$F40,IF(AND(Menu!O15="",Menu!O16="",Menu!O17="x",Menu!O18=""),Menu!$F41,IF(AND(Menu!O15="",Menu!O16="",Menu!O17="",Menu!O18="x"),Menu!$F42,""))))</f>
        <v/>
      </c>
      <c r="U14" s="216"/>
      <c r="V14" s="217"/>
    </row>
    <row r="15" spans="1:22">
      <c r="A15" s="210"/>
      <c r="B15" s="219"/>
      <c r="C15" s="219"/>
      <c r="D15" s="219"/>
      <c r="E15" s="219"/>
      <c r="F15" s="219"/>
      <c r="G15" s="219"/>
      <c r="H15" s="219"/>
      <c r="I15" s="219"/>
      <c r="J15" s="219"/>
      <c r="K15" s="219"/>
      <c r="L15" s="219"/>
      <c r="M15" s="220"/>
      <c r="N15" s="218"/>
      <c r="O15" s="219"/>
      <c r="P15" s="220"/>
      <c r="Q15" s="218"/>
      <c r="R15" s="219"/>
      <c r="S15" s="220"/>
      <c r="T15" s="218"/>
      <c r="U15" s="219"/>
      <c r="V15" s="220"/>
    </row>
    <row r="16" spans="1:22">
      <c r="A16" s="210"/>
      <c r="B16" s="219"/>
      <c r="C16" s="219"/>
      <c r="D16" s="219"/>
      <c r="E16" s="219"/>
      <c r="F16" s="219"/>
      <c r="G16" s="219"/>
      <c r="H16" s="219"/>
      <c r="I16" s="219"/>
      <c r="J16" s="219"/>
      <c r="K16" s="219"/>
      <c r="L16" s="219"/>
      <c r="M16" s="220"/>
      <c r="N16" s="218"/>
      <c r="O16" s="219"/>
      <c r="P16" s="220"/>
      <c r="Q16" s="218"/>
      <c r="R16" s="219"/>
      <c r="S16" s="220"/>
      <c r="T16" s="218"/>
      <c r="U16" s="219"/>
      <c r="V16" s="220"/>
    </row>
    <row r="17" spans="1:22" ht="55.9" customHeight="1">
      <c r="A17" s="210"/>
      <c r="B17" s="219"/>
      <c r="C17" s="219"/>
      <c r="D17" s="219"/>
      <c r="E17" s="219"/>
      <c r="F17" s="219"/>
      <c r="G17" s="219"/>
      <c r="H17" s="219"/>
      <c r="I17" s="219"/>
      <c r="J17" s="219"/>
      <c r="K17" s="222"/>
      <c r="L17" s="222"/>
      <c r="M17" s="223"/>
      <c r="N17" s="221"/>
      <c r="O17" s="222"/>
      <c r="P17" s="223"/>
      <c r="Q17" s="221"/>
      <c r="R17" s="222"/>
      <c r="S17" s="223"/>
      <c r="T17" s="221"/>
      <c r="U17" s="222"/>
      <c r="V17" s="223"/>
    </row>
    <row r="18" spans="1:22">
      <c r="A18" s="210" t="s">
        <v>35</v>
      </c>
      <c r="B18" s="219" t="str">
        <f>IF(Menu!C19="x",Menu!$L$39,"")</f>
        <v/>
      </c>
      <c r="C18" s="219"/>
      <c r="D18" s="219"/>
      <c r="E18" s="219" t="str">
        <f>IF(Menu!E19="x",Menu!$L$39,"")</f>
        <v/>
      </c>
      <c r="F18" s="219"/>
      <c r="G18" s="219"/>
      <c r="H18" s="219" t="str">
        <f>IF(Menu!G19="x",Menu!$L$39,"")</f>
        <v/>
      </c>
      <c r="I18" s="219"/>
      <c r="J18" s="219"/>
      <c r="K18" s="214" t="str">
        <f>IF(Menu!I19="x",Menu!$L$39,"")</f>
        <v/>
      </c>
      <c r="L18" s="214"/>
      <c r="M18" s="214"/>
      <c r="N18" s="214" t="str">
        <f>IF(Menu!K19="x",Menu!$L$39,"")</f>
        <v/>
      </c>
      <c r="O18" s="214"/>
      <c r="P18" s="214"/>
      <c r="Q18" s="214" t="str">
        <f>IF(Menu!M19="x",Menu!$L$39,"")</f>
        <v/>
      </c>
      <c r="R18" s="214"/>
      <c r="S18" s="214"/>
      <c r="T18" s="214" t="str">
        <f>IF(Menu!O19="x",Menu!$L$39,"")</f>
        <v/>
      </c>
      <c r="U18" s="214"/>
      <c r="V18" s="214"/>
    </row>
    <row r="19" spans="1:22">
      <c r="A19" s="210"/>
      <c r="B19" s="219"/>
      <c r="C19" s="219"/>
      <c r="D19" s="219"/>
      <c r="E19" s="219"/>
      <c r="F19" s="219"/>
      <c r="G19" s="219"/>
      <c r="H19" s="219"/>
      <c r="I19" s="219"/>
      <c r="J19" s="219"/>
      <c r="K19" s="214"/>
      <c r="L19" s="214"/>
      <c r="M19" s="214"/>
      <c r="N19" s="214"/>
      <c r="O19" s="214"/>
      <c r="P19" s="214"/>
      <c r="Q19" s="214"/>
      <c r="R19" s="214"/>
      <c r="S19" s="214"/>
      <c r="T19" s="214"/>
      <c r="U19" s="214"/>
      <c r="V19" s="214"/>
    </row>
    <row r="20" spans="1:22">
      <c r="A20" s="210"/>
      <c r="B20" s="219"/>
      <c r="C20" s="219"/>
      <c r="D20" s="219"/>
      <c r="E20" s="219"/>
      <c r="F20" s="219"/>
      <c r="G20" s="219"/>
      <c r="H20" s="219"/>
      <c r="I20" s="219"/>
      <c r="J20" s="219"/>
      <c r="K20" s="214"/>
      <c r="L20" s="214"/>
      <c r="M20" s="214"/>
      <c r="N20" s="214"/>
      <c r="O20" s="214"/>
      <c r="P20" s="214"/>
      <c r="Q20" s="214"/>
      <c r="R20" s="214"/>
      <c r="S20" s="214"/>
      <c r="T20" s="214"/>
      <c r="U20" s="214"/>
      <c r="V20" s="214"/>
    </row>
    <row r="21" spans="1:22" ht="60" customHeight="1">
      <c r="A21" s="210"/>
      <c r="B21" s="219"/>
      <c r="C21" s="219"/>
      <c r="D21" s="219"/>
      <c r="E21" s="219"/>
      <c r="F21" s="219"/>
      <c r="G21" s="219"/>
      <c r="H21" s="219"/>
      <c r="I21" s="219"/>
      <c r="J21" s="219"/>
      <c r="K21" s="214"/>
      <c r="L21" s="214"/>
      <c r="M21" s="214"/>
      <c r="N21" s="214"/>
      <c r="O21" s="214"/>
      <c r="P21" s="214"/>
      <c r="Q21" s="214"/>
      <c r="R21" s="214"/>
      <c r="S21" s="214"/>
      <c r="T21" s="214"/>
      <c r="U21" s="214"/>
      <c r="V21" s="214"/>
    </row>
    <row r="22" spans="1:22">
      <c r="A22" s="210" t="s">
        <v>36</v>
      </c>
      <c r="B22" s="219" t="str">
        <f>IF(AND(Menu!C21="x",Menu!C22="",Menu!C23="",Menu!C24="",Menu!C25="",Menu!C26="",Menu!C27=""),Menu!$H39,IF(AND(Menu!C21="",Menu!C22="x",Menu!C23="",Menu!C24="",Menu!C25="",Menu!C26="",Menu!C27=""),Menu!$H40,IF(AND(Menu!C21="",Menu!C22="",Menu!C23="x",Menu!C24="",Menu!C25="",Menu!C26="",Menu!C27=""),Menu!$H41,IF(AND(Menu!C21="",Menu!C22="",Menu!C23="",Menu!C24="x",Menu!C25="",Menu!C26="",Menu!C27=""),Menu!$H42,IF(AND(Menu!C21="",Menu!C22="",Menu!C23="",Menu!C24="",Menu!C25="x",Menu!C26="",Menu!C27=""),Menu!$H43,IF(AND(Menu!C21="",Menu!C22="",Menu!C23="",Menu!C24="",Menu!C25="",Menu!C26="x",Menu!C27=""),Menu!$H44,IF(AND(Menu!C21="",Menu!C22="",Menu!C23="",Menu!C24="",Menu!C25="",Menu!C26="",Menu!C27="x"),Menu!$H45,"")))))))</f>
        <v/>
      </c>
      <c r="C22" s="219"/>
      <c r="D22" s="219"/>
      <c r="E22" s="219" t="str">
        <f>IF(AND(Menu!E21="x",Menu!E22="",Menu!E23="",Menu!E24="",Menu!E25="",Menu!E26="",Menu!E27=""),Menu!$H39,IF(AND(Menu!E21="",Menu!E22="x",Menu!E23="",Menu!E24="",Menu!E25="",Menu!E26="",Menu!E27=""),Menu!$H40,IF(AND(Menu!E21="",Menu!E22="",Menu!E23="x",Menu!E24="",Menu!E25="",Menu!E26="",Menu!E27=""),Menu!$H41,IF(AND(Menu!E21="",Menu!E22="",Menu!E23="",Menu!E24="x",Menu!E25="",Menu!E26="",Menu!E27=""),Menu!$H42,IF(AND(Menu!E21="",Menu!E22="",Menu!E23="",Menu!E24="",Menu!E25="x",Menu!E26="",Menu!E27=""),Menu!$H43,IF(AND(Menu!E21="",Menu!E22="",Menu!E23="",Menu!E24="",Menu!E25="",Menu!E26="x",Menu!E27=""),Menu!$H44,IF(AND(Menu!E21="",Menu!E22="",Menu!E23="",Menu!E24="",Menu!E25="",Menu!E26="",Menu!E27="x"),Menu!$H45,"")))))))</f>
        <v/>
      </c>
      <c r="F22" s="219"/>
      <c r="G22" s="219"/>
      <c r="H22" s="219" t="str">
        <f>IF(AND(Menu!G21="x",Menu!G22="",Menu!G23="",Menu!G24="",Menu!G25="",Menu!G26="",Menu!G27=""),Menu!$H39,IF(AND(Menu!G21="",Menu!G22="x",Menu!G23="",Menu!G24="",Menu!G25="",Menu!G26="",Menu!G27=""),Menu!$H40,IF(AND(Menu!G21="",Menu!G22="",Menu!G23="x",Menu!G24="",Menu!G25="",Menu!G26="",Menu!G27=""),Menu!$H41,IF(AND(Menu!G21="",Menu!G22="",Menu!G23="",Menu!G24="x",Menu!G25="",Menu!G26="",Menu!G27=""),Menu!$H42,IF(AND(Menu!G21="",Menu!G22="",Menu!G23="",Menu!G24="",Menu!G25="x",Menu!G26="",Menu!G27=""),Menu!$H43,IF(AND(Menu!G21="",Menu!G22="",Menu!G23="",Menu!G24="",Menu!G25="",Menu!G26="x",Menu!G27=""),Menu!$H44,IF(AND(Menu!G21="",Menu!G22="",Menu!G23="",Menu!G24="",Menu!G25="",Menu!G26="",Menu!G27="x"),Menu!$H45,"")))))))</f>
        <v/>
      </c>
      <c r="I22" s="219"/>
      <c r="J22" s="219"/>
      <c r="K22" s="216" t="str">
        <f>IF(AND(Menu!I21="x",Menu!I22="",Menu!I23="",Menu!I24="",Menu!I25="",Menu!I26="",Menu!I27=""),Menu!$H39,IF(AND(Menu!I21="",Menu!I22="x",Menu!I23="",Menu!I24="",Menu!I25="",Menu!I26="",Menu!I27=""),Menu!$H40,IF(AND(Menu!I21="",Menu!I22="",Menu!I23="x",Menu!I24="",Menu!I25="",Menu!I26="",Menu!I27=""),Menu!$H41,IF(AND(Menu!I21="",Menu!I22="",Menu!I23="",Menu!I24="x",Menu!I25="",Menu!I26="",Menu!I27=""),Menu!$H42,IF(AND(Menu!I21="",Menu!I22="",Menu!I23="",Menu!I24="",Menu!I25="x",Menu!I26="",Menu!I27=""),Menu!$H43,IF(AND(Menu!I21="",Menu!I22="",Menu!I23="",Menu!I24="",Menu!I25="",Menu!I26="x",Menu!I27=""),Menu!$H44,IF(AND(Menu!I21="",Menu!I22="",Menu!I23="",Menu!I24="",Menu!I25="",Menu!I26="",Menu!I27="x"),Menu!$H45,"")))))))</f>
        <v/>
      </c>
      <c r="L22" s="216"/>
      <c r="M22" s="217"/>
      <c r="N22" s="215" t="str">
        <f>IF(AND(Menu!K21="x",Menu!K22="",Menu!K23="",Menu!K24="",Menu!K25="",Menu!K26="",Menu!K27=""),Menu!$H39,IF(AND(Menu!K21="",Menu!K22="x",Menu!K23="",Menu!K24="",Menu!K25="",Menu!K26="",Menu!K27=""),Menu!$H40,IF(AND(Menu!K21="",Menu!K22="",Menu!K23="x",Menu!K24="",Menu!K25="",Menu!K26="",Menu!K27=""),Menu!$H41,IF(AND(Menu!K21="",Menu!K22="",Menu!K23="",Menu!K24="x",Menu!K25="",Menu!K26="",Menu!K27=""),Menu!$H42,IF(AND(Menu!K21="",Menu!K22="",Menu!K23="",Menu!K24="",Menu!K25="x",Menu!K26="",Menu!K27=""),Menu!$H43,IF(AND(Menu!K21="",Menu!K22="",Menu!K23="",Menu!K24="",Menu!K25="",Menu!K26="x",Menu!K27=""),Menu!$H44,IF(AND(Menu!K21="",Menu!K22="",Menu!K23="",Menu!K24="",Menu!K25="",Menu!K26="",Menu!K27="x"),Menu!$H45,"")))))))</f>
        <v/>
      </c>
      <c r="O22" s="216"/>
      <c r="P22" s="217"/>
      <c r="Q22" s="214" t="str">
        <f>IF(AND(Menu!M21="x",Menu!M22="",Menu!M23="",Menu!M24="",Menu!M25="",Menu!M26="",Menu!M27=""),Menu!$H39,IF(AND(Menu!M21="",Menu!M22="x",Menu!M23="",Menu!M24="",Menu!M25="",Menu!M26="",Menu!M27=""),Menu!$H40,IF(AND(Menu!M21="",Menu!M22="",Menu!M23="x",Menu!M24="",Menu!M25="",Menu!M26="",Menu!M27=""),Menu!$H41,IF(AND(Menu!M21="",Menu!M22="",Menu!M23="",Menu!M24="x",Menu!M25="",Menu!M26="",Menu!M27=""),Menu!$H42,IF(AND(Menu!M21="",Menu!M22="",Menu!M23="",Menu!M24="",Menu!M25="x",Menu!M26="",Menu!M27=""),Menu!$H43,IF(AND(Menu!M21="",Menu!M22="",Menu!M23="",Menu!M24="",Menu!M25="",Menu!M26="x",Menu!M27=""),Menu!$H44,IF(AND(Menu!M21="",Menu!M22="",Menu!M23="",Menu!M24="",Menu!M25="",Menu!M26="",Menu!M27="x"),Menu!$H45,"")))))))</f>
        <v/>
      </c>
      <c r="R22" s="214"/>
      <c r="S22" s="214"/>
      <c r="T22" s="214"/>
      <c r="U22" s="214"/>
      <c r="V22" s="214"/>
    </row>
    <row r="23" spans="1:22">
      <c r="A23" s="210"/>
      <c r="B23" s="219"/>
      <c r="C23" s="219"/>
      <c r="D23" s="219"/>
      <c r="E23" s="219"/>
      <c r="F23" s="219"/>
      <c r="G23" s="219"/>
      <c r="H23" s="219"/>
      <c r="I23" s="219"/>
      <c r="J23" s="219"/>
      <c r="K23" s="219"/>
      <c r="L23" s="219"/>
      <c r="M23" s="220"/>
      <c r="N23" s="218"/>
      <c r="O23" s="219"/>
      <c r="P23" s="220"/>
      <c r="Q23" s="214"/>
      <c r="R23" s="214"/>
      <c r="S23" s="214"/>
      <c r="T23" s="214"/>
      <c r="U23" s="214"/>
      <c r="V23" s="214"/>
    </row>
    <row r="24" spans="1:22">
      <c r="A24" s="210"/>
      <c r="B24" s="219"/>
      <c r="C24" s="219"/>
      <c r="D24" s="219"/>
      <c r="E24" s="219"/>
      <c r="F24" s="219"/>
      <c r="G24" s="219"/>
      <c r="H24" s="219"/>
      <c r="I24" s="219"/>
      <c r="J24" s="219"/>
      <c r="K24" s="219"/>
      <c r="L24" s="219"/>
      <c r="M24" s="220"/>
      <c r="N24" s="218"/>
      <c r="O24" s="219"/>
      <c r="P24" s="220"/>
      <c r="Q24" s="214"/>
      <c r="R24" s="214"/>
      <c r="S24" s="214"/>
      <c r="T24" s="214"/>
      <c r="U24" s="214"/>
      <c r="V24" s="214"/>
    </row>
    <row r="25" spans="1:22" ht="58.9" customHeight="1">
      <c r="A25" s="210"/>
      <c r="B25" s="219"/>
      <c r="C25" s="219"/>
      <c r="D25" s="219"/>
      <c r="E25" s="219"/>
      <c r="F25" s="219"/>
      <c r="G25" s="219"/>
      <c r="H25" s="219"/>
      <c r="I25" s="219"/>
      <c r="J25" s="219"/>
      <c r="K25" s="222"/>
      <c r="L25" s="222"/>
      <c r="M25" s="223"/>
      <c r="N25" s="221"/>
      <c r="O25" s="222"/>
      <c r="P25" s="223"/>
      <c r="Q25" s="214"/>
      <c r="R25" s="214"/>
      <c r="S25" s="214"/>
      <c r="T25" s="214"/>
      <c r="U25" s="214"/>
      <c r="V25" s="214"/>
    </row>
    <row r="26" spans="1:22">
      <c r="A26" s="232" t="s">
        <v>37</v>
      </c>
      <c r="B26" s="223" t="str">
        <f>IF(AND(Menu!C28="x",Menu!C29="",Menu!C30="",Menu!C31="",Menu!C32="",Menu!C33=""),Menu!J39,IF(AND(Menu!C28="",Menu!C29="x",Menu!C30="",Menu!C31="",Menu!C32="",Menu!C33=""),Menu!J40,IF(AND(Menu!C28="",Menu!C29="",Menu!C30="x",Menu!C31="",Menu!C32="",Menu!C33=""),Menu!J41,IF(AND(Menu!C28="",Menu!C29="",Menu!C30="",Menu!C31="x",Menu!C32="",Menu!C33=""),Menu!J42,IF(AND(Menu!C28="",Menu!C29="",Menu!C30="",Menu!C31="",Menu!C32="x",Menu!C33=""),Menu!J43,IF(AND(Menu!C28="",Menu!C29="",Menu!C30="",Menu!C31="",Menu!C32="",Menu!C33="x"),Menu!J44,""))))))</f>
        <v/>
      </c>
      <c r="C26" s="224"/>
      <c r="D26" s="221"/>
      <c r="E26" s="219" t="str">
        <f>IF(AND(Menu!E28="x",Menu!E29="",Menu!E30="",Menu!E31="",Menu!E32="",Menu!E33=""),Menu!J39,IF(AND(Menu!E28="",Menu!E29="x",Menu!E30="",Menu!E31="",Menu!E32="",Menu!E33=""),Menu!J40,IF(AND(Menu!E28="",Menu!E29="",Menu!E30="x",Menu!E31="",Menu!E32="",Menu!E33=""),Menu!J41,IF(AND(Menu!E28="",Menu!E29="",Menu!E30="",Menu!E31="x",Menu!E32="",Menu!E33=""),Menu!J42,IF(AND(Menu!E28="",Menu!E29="",Menu!E30="",Menu!E31="",Menu!E32="x",Menu!E33=""),Menu!J43,IF(AND(Menu!E28="",Menu!E29="",Menu!E30="",Menu!E31="",Menu!E32="",Menu!E33="x"),Menu!J44,""))))))</f>
        <v/>
      </c>
      <c r="F26" s="219"/>
      <c r="G26" s="219"/>
      <c r="H26" s="219" t="str">
        <f>IF(AND(Menu!G28="x",Menu!G29="",Menu!G30="",Menu!G31="",Menu!G32="",Menu!G33=""),Menu!$J39,IF(AND(Menu!G28="",Menu!G29="x",Menu!G30="",Menu!G31="",Menu!G32="",Menu!G33=""),Menu!$J40,IF(AND(Menu!G28="",Menu!G29="",Menu!G30="x",Menu!G31="",Menu!G32="",Menu!G33=""),Menu!$J41,IF(AND(Menu!G28="",Menu!G29="",Menu!G30="",Menu!G31="x",Menu!G32="",Menu!G33=""),Menu!$J42,IF(AND(Menu!G28="",Menu!G29="",Menu!G30="",Menu!G31="",Menu!G32="x",Menu!G33=""),Menu!$J43,IF(AND(Menu!G28="",Menu!G29="",Menu!G30="",Menu!G31="",Menu!G32="",Menu!G33="x"),Menu!$J44,""))))))</f>
        <v/>
      </c>
      <c r="I26" s="219"/>
      <c r="J26" s="219"/>
      <c r="K26" s="216" t="str">
        <f>IF(AND(Menu!I28="x",Menu!I29="",Menu!I30="",Menu!I31="",Menu!I32="",Menu!I33=""),Menu!$J39,IF(AND(Menu!I28="",Menu!I29="x",Menu!I30="",Menu!I31="",Menu!I32="",Menu!I33=""),Menu!$J40,IF(AND(Menu!I28="",Menu!I29="",Menu!I30="x",Menu!I31="",Menu!I32="",Menu!I33=""),Menu!$J41,IF(AND(Menu!I28="",Menu!I29="",Menu!I30="",Menu!I31="x",Menu!I32="",Menu!I33=""),Menu!$J42,IF(AND(Menu!I28="",Menu!I29="",Menu!I30="",Menu!I31="",Menu!I32="x",Menu!I33=""),Menu!$J43,IF(AND(Menu!I28="",Menu!I29="",Menu!I30="",Menu!I31="",Menu!I32="",Menu!I33="x"),Menu!$J44,""))))))</f>
        <v/>
      </c>
      <c r="L26" s="216"/>
      <c r="M26" s="217"/>
      <c r="N26" s="215" t="str">
        <f>IF(AND(Menu!K28="x",Menu!K29="",Menu!K30="",Menu!K31="",Menu!K32="",Menu!K33=""),Menu!$J39,IF(AND(Menu!K28="",Menu!K29="x",Menu!K30="",Menu!K31="",Menu!K32="",Menu!K33=""),Menu!$J40,IF(AND(Menu!K28="",Menu!K29="",Menu!K30="x",Menu!K31="",Menu!K32="",Menu!K33=""),Menu!$J41,IF(AND(Menu!K28="",Menu!K29="",Menu!K30="",Menu!K31="x",Menu!K32="",Menu!K33=""),Menu!$J42,IF(AND(Menu!K28="",Menu!K29="",Menu!K30="",Menu!K31="",Menu!K32="x",Menu!K33=""),Menu!$J43,IF(AND(Menu!K28="",Menu!K29="",Menu!K30="",Menu!K31="",Menu!K32="",Menu!K33="x"),Menu!$J44,""))))))</f>
        <v/>
      </c>
      <c r="O26" s="216"/>
      <c r="P26" s="217"/>
      <c r="Q26" s="215" t="str">
        <f>IF(AND(Menu!M28="x",Menu!M29="",Menu!M30="",Menu!M31="",Menu!M32="",Menu!M33=""),Menu!$J39,IF(AND(Menu!M28="",Menu!M29="x",Menu!M30="",Menu!M31="",Menu!M32="",Menu!M33=""),Menu!$J40,IF(AND(Menu!M28="",Menu!M29="",Menu!M30="x",Menu!M31="",Menu!M32="",Menu!M33=""),Menu!$J41,IF(AND(Menu!M28="",Menu!M29="",Menu!M30="",Menu!M31="x",Menu!M32="",Menu!M33=""),Menu!$J42,IF(AND(Menu!M28="",Menu!M29="",Menu!M30="",Menu!M31="",Menu!M32="x",Menu!M33=""),Menu!$J43,IF(AND(Menu!M28="",Menu!M29="",Menu!M30="",Menu!M31="",Menu!M32="",Menu!M33="x"),Menu!$J44,""))))))</f>
        <v/>
      </c>
      <c r="R26" s="216"/>
      <c r="S26" s="217"/>
      <c r="T26" s="214"/>
      <c r="U26" s="214"/>
      <c r="V26" s="214"/>
    </row>
    <row r="27" spans="1:22">
      <c r="A27" s="233"/>
      <c r="B27" s="225"/>
      <c r="C27" s="214"/>
      <c r="D27" s="226"/>
      <c r="E27" s="219"/>
      <c r="F27" s="219"/>
      <c r="G27" s="219"/>
      <c r="H27" s="219"/>
      <c r="I27" s="219"/>
      <c r="J27" s="219"/>
      <c r="K27" s="219"/>
      <c r="L27" s="219"/>
      <c r="M27" s="220"/>
      <c r="N27" s="218"/>
      <c r="O27" s="219"/>
      <c r="P27" s="220"/>
      <c r="Q27" s="218"/>
      <c r="R27" s="219"/>
      <c r="S27" s="220"/>
      <c r="T27" s="214"/>
      <c r="U27" s="214"/>
      <c r="V27" s="214"/>
    </row>
    <row r="28" spans="1:22">
      <c r="A28" s="233"/>
      <c r="B28" s="225"/>
      <c r="C28" s="214"/>
      <c r="D28" s="226"/>
      <c r="E28" s="219"/>
      <c r="F28" s="219"/>
      <c r="G28" s="219"/>
      <c r="H28" s="219"/>
      <c r="I28" s="219"/>
      <c r="J28" s="219"/>
      <c r="K28" s="219"/>
      <c r="L28" s="219"/>
      <c r="M28" s="220"/>
      <c r="N28" s="218"/>
      <c r="O28" s="219"/>
      <c r="P28" s="220"/>
      <c r="Q28" s="218"/>
      <c r="R28" s="219"/>
      <c r="S28" s="220"/>
      <c r="T28" s="214"/>
      <c r="U28" s="214"/>
      <c r="V28" s="214"/>
    </row>
    <row r="29" spans="1:22" ht="59.45" customHeight="1">
      <c r="A29" s="204"/>
      <c r="B29" s="217"/>
      <c r="C29" s="227"/>
      <c r="D29" s="215"/>
      <c r="E29" s="219"/>
      <c r="F29" s="219"/>
      <c r="G29" s="219"/>
      <c r="H29" s="219"/>
      <c r="I29" s="219"/>
      <c r="J29" s="219"/>
      <c r="K29" s="222"/>
      <c r="L29" s="222"/>
      <c r="M29" s="223"/>
      <c r="N29" s="221"/>
      <c r="O29" s="222"/>
      <c r="P29" s="223"/>
      <c r="Q29" s="221"/>
      <c r="R29" s="222"/>
      <c r="S29" s="223"/>
      <c r="T29" s="214"/>
      <c r="U29" s="214"/>
      <c r="V29" s="214"/>
    </row>
    <row r="31" spans="1:22">
      <c r="A31" t="s">
        <v>68</v>
      </c>
    </row>
  </sheetData>
  <sheetProtection algorithmName="SHA-512" hashValue="EK8QLMnfX1X4rUCLNplIDr0KP33HqU7QWWOFsO1LyVn9i52R6i61kbzoqrz3kzf0NC/OhmEbkTcSqhji7tguFA==" saltValue="Zc1pAZDJevpk5I3p0cBHSg==" spinCount="100000" sheet="1" objects="1" scenarios="1"/>
  <mergeCells count="70">
    <mergeCell ref="A6:A9"/>
    <mergeCell ref="A4:A5"/>
    <mergeCell ref="A26:A29"/>
    <mergeCell ref="B26:D29"/>
    <mergeCell ref="B22:D25"/>
    <mergeCell ref="B18:D21"/>
    <mergeCell ref="A22:A25"/>
    <mergeCell ref="B6:D9"/>
    <mergeCell ref="B4:D4"/>
    <mergeCell ref="B5:D5"/>
    <mergeCell ref="E10:G13"/>
    <mergeCell ref="E14:G17"/>
    <mergeCell ref="E18:G21"/>
    <mergeCell ref="A14:A17"/>
    <mergeCell ref="B10:D13"/>
    <mergeCell ref="B14:D17"/>
    <mergeCell ref="A18:A21"/>
    <mergeCell ref="A10:A13"/>
    <mergeCell ref="E26:G29"/>
    <mergeCell ref="E22:G25"/>
    <mergeCell ref="N6:P9"/>
    <mergeCell ref="Q6:S9"/>
    <mergeCell ref="T6:V9"/>
    <mergeCell ref="H10:J13"/>
    <mergeCell ref="K10:M13"/>
    <mergeCell ref="N10:P13"/>
    <mergeCell ref="Q10:S13"/>
    <mergeCell ref="T10:V13"/>
    <mergeCell ref="H6:J9"/>
    <mergeCell ref="K6:M9"/>
    <mergeCell ref="H14:J17"/>
    <mergeCell ref="K14:M17"/>
    <mergeCell ref="N14:P17"/>
    <mergeCell ref="H26:J29"/>
    <mergeCell ref="K22:M25"/>
    <mergeCell ref="N5:P5"/>
    <mergeCell ref="Q4:S4"/>
    <mergeCell ref="Q5:S5"/>
    <mergeCell ref="T4:V4"/>
    <mergeCell ref="T5:V5"/>
    <mergeCell ref="N4:P4"/>
    <mergeCell ref="T26:V29"/>
    <mergeCell ref="Q26:S29"/>
    <mergeCell ref="Q18:S21"/>
    <mergeCell ref="Q22:S25"/>
    <mergeCell ref="E6:G9"/>
    <mergeCell ref="H18:J21"/>
    <mergeCell ref="H22:J25"/>
    <mergeCell ref="T14:V17"/>
    <mergeCell ref="Q14:S17"/>
    <mergeCell ref="T18:V21"/>
    <mergeCell ref="T22:V25"/>
    <mergeCell ref="K26:M29"/>
    <mergeCell ref="N26:P29"/>
    <mergeCell ref="N18:P21"/>
    <mergeCell ref="N22:P25"/>
    <mergeCell ref="K18:M21"/>
    <mergeCell ref="H4:J4"/>
    <mergeCell ref="H5:J5"/>
    <mergeCell ref="K4:M4"/>
    <mergeCell ref="K5:M5"/>
    <mergeCell ref="E4:G4"/>
    <mergeCell ref="E5:G5"/>
    <mergeCell ref="H1:I1"/>
    <mergeCell ref="H2:I2"/>
    <mergeCell ref="H3:I3"/>
    <mergeCell ref="A1:F1"/>
    <mergeCell ref="A2:C2"/>
    <mergeCell ref="D2:F2"/>
    <mergeCell ref="A3:F3"/>
  </mergeCells>
  <pageMargins left="0.7" right="0.7" top="0.75" bottom="0.75" header="0.3" footer="0.3"/>
  <pageSetup paperSize="9" scale="67"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7" id="{19597BBE-218E-446E-8539-DAEE3BC0896E}">
            <xm:f>Menu!$E$5&gt;3</xm:f>
            <x14:dxf>
              <border>
                <left style="thin">
                  <color auto="1"/>
                </left>
                <right style="thin">
                  <color auto="1"/>
                </right>
                <top style="thin">
                  <color auto="1"/>
                </top>
                <bottom style="thin">
                  <color auto="1"/>
                </bottom>
                <vertical/>
                <horizontal/>
              </border>
            </x14:dxf>
          </x14:cfRule>
          <xm:sqref>K4:M29</xm:sqref>
        </x14:conditionalFormatting>
        <x14:conditionalFormatting xmlns:xm="http://schemas.microsoft.com/office/excel/2006/main">
          <x14:cfRule type="expression" priority="1" id="{493173D9-425A-4538-B3E8-8A5C80F51B9B}">
            <xm:f>Menu!$E$5&gt;4</xm:f>
            <x14:dxf>
              <border>
                <left style="thin">
                  <color auto="1"/>
                </left>
                <right style="thin">
                  <color auto="1"/>
                </right>
                <top style="thin">
                  <color auto="1"/>
                </top>
                <bottom style="thin">
                  <color auto="1"/>
                </bottom>
                <vertical/>
                <horizontal/>
              </border>
            </x14:dxf>
          </x14:cfRule>
          <xm:sqref>N4:P29</xm:sqref>
        </x14:conditionalFormatting>
        <x14:conditionalFormatting xmlns:xm="http://schemas.microsoft.com/office/excel/2006/main">
          <x14:cfRule type="expression" priority="5" id="{77A1B4BB-920B-45CA-A079-14FD8CB5F398}">
            <xm:f>Menu!$E$5&gt;5</xm:f>
            <x14:dxf>
              <border>
                <left style="thin">
                  <color auto="1"/>
                </left>
                <right style="thin">
                  <color auto="1"/>
                </right>
                <top style="thin">
                  <color auto="1"/>
                </top>
                <bottom style="thin">
                  <color auto="1"/>
                </bottom>
                <vertical/>
                <horizontal/>
              </border>
            </x14:dxf>
          </x14:cfRule>
          <xm:sqref>Q4:S29</xm:sqref>
        </x14:conditionalFormatting>
        <x14:conditionalFormatting xmlns:xm="http://schemas.microsoft.com/office/excel/2006/main">
          <x14:cfRule type="expression" priority="4" id="{D003B74A-E2E9-4C1A-A6AB-9FFC83563A8B}">
            <xm:f>Menu!$E$5&gt;6</xm:f>
            <x14:dxf>
              <border>
                <left style="thin">
                  <color auto="1"/>
                </left>
                <right style="thin">
                  <color auto="1"/>
                </right>
                <top style="thin">
                  <color auto="1"/>
                </top>
                <bottom style="thin">
                  <color auto="1"/>
                </bottom>
                <vertical/>
                <horizontal/>
              </border>
            </x14:dxf>
          </x14:cfRule>
          <xm:sqref>T4:V29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eferenceNumber xmlns="fd79d500-426f-4b83-b4a1-1e2c3ec74fbe" xsi:nil="true"/>
    <PPContentOwner xmlns="fd79d500-426f-4b83-b4a1-1e2c3ec74fbe">
      <UserInfo>
        <DisplayName/>
        <AccountId xsi:nil="true"/>
        <AccountType/>
      </UserInfo>
    </PPContentOwner>
    <PPSubmittedBy xmlns="fd79d500-426f-4b83-b4a1-1e2c3ec74fbe">
      <UserInfo>
        <DisplayName>ANDREWS, Emily</DisplayName>
        <AccountId>86</AccountId>
        <AccountType/>
      </UserInfo>
    </PPSubmittedBy>
    <PPModeratedDate xmlns="fd79d500-426f-4b83-b4a1-1e2c3ec74fbe">2025-12-09T03:51:39+00:00</PPModeratedDate>
    <PPLastReviewedDate xmlns="fd79d500-426f-4b83-b4a1-1e2c3ec74fbe">2025-12-09T03:51:39+00:00</PPLastReviewedDate>
    <PPModeratedBy xmlns="fd79d500-426f-4b83-b4a1-1e2c3ec74fbe">
      <UserInfo>
        <DisplayName>ANDREWS, Emily</DisplayName>
        <AccountId>86</AccountId>
        <AccountType/>
      </UserInfo>
    </PPModeratedBy>
    <PPContentApprover xmlns="fd79d500-426f-4b83-b4a1-1e2c3ec74fbe">
      <UserInfo>
        <DisplayName/>
        <AccountId xsi:nil="true"/>
        <AccountType/>
      </UserInfo>
    </PPContentApprover>
    <PPSubmittedDate xmlns="fd79d500-426f-4b83-b4a1-1e2c3ec74fbe">2025-12-09T03:51:29+00:00</PPSubmittedDate>
    <PublishingExpirationDate xmlns="http://schemas.microsoft.com/sharepoint/v3" xsi:nil="true"/>
    <PPPublishedNotificationAddresses xmlns="fd79d500-426f-4b83-b4a1-1e2c3ec74fbe" xsi:nil="true"/>
    <PPLastReviewedBy xmlns="fd79d500-426f-4b83-b4a1-1e2c3ec74fbe">
      <UserInfo>
        <DisplayName>ANDREWS, Emily</DisplayName>
        <AccountId>86</AccountId>
        <AccountType/>
      </UserInfo>
    </PPLastReviewedBy>
    <PublishingStartDate xmlns="http://schemas.microsoft.com/sharepoint/v3" xsi:nil="true"/>
    <PPContentAuthor xmlns="fd79d500-426f-4b83-b4a1-1e2c3ec74fbe">
      <UserInfo>
        <DisplayName>ANDREWS, Emily</DisplayName>
        <AccountId>86</AccountId>
        <AccountType/>
      </UserInfo>
    </PPContentAuthor>
    <PPReviewDate xmlns="fd79d500-426f-4b83-b4a1-1e2c3ec74fbe">2026-12-08T14:00:00+00:00</PPReviewD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C624DC5A157948B2F8DA9090FBD03E" ma:contentTypeVersion="12" ma:contentTypeDescription="Create a new document." ma:contentTypeScope="" ma:versionID="38284e87dce77c036233d5d275bee303">
  <xsd:schema xmlns:xsd="http://www.w3.org/2001/XMLSchema" xmlns:xs="http://www.w3.org/2001/XMLSchema" xmlns:p="http://schemas.microsoft.com/office/2006/metadata/properties" xmlns:ns1="http://schemas.microsoft.com/sharepoint/v3" xmlns:ns2="fd79d500-426f-4b83-b4a1-1e2c3ec74fbe" targetNamespace="http://schemas.microsoft.com/office/2006/metadata/properties" ma:root="true" ma:fieldsID="a89c2561f9334c2a7ff68c46435b8896" ns1:_="" ns2:_="">
    <xsd:import namespace="http://schemas.microsoft.com/sharepoint/v3"/>
    <xsd:import namespace="fd79d500-426f-4b83-b4a1-1e2c3ec74fbe"/>
    <xsd:element name="properties">
      <xsd:complexType>
        <xsd:sequence>
          <xsd:element name="documentManagement">
            <xsd:complexType>
              <xsd:all>
                <xsd:element ref="ns1:PublishingStartDate" minOccurs="0"/>
                <xsd:element ref="ns1:PublishingExpirationDate" minOccurs="0"/>
                <xsd:element ref="ns2:PPContentOwner" minOccurs="0"/>
                <xsd:element ref="ns2:PPContentAuthor" minOccurs="0"/>
                <xsd:element ref="ns2:PPSubmittedBy" minOccurs="0"/>
                <xsd:element ref="ns2:PPSubmittedDate" minOccurs="0"/>
                <xsd:element ref="ns2:PPModeratedBy" minOccurs="0"/>
                <xsd:element ref="ns2:PPModeratedDate" minOccurs="0"/>
                <xsd:element ref="ns2:PPReferenceNumber" minOccurs="0"/>
                <xsd:element ref="ns2:PPContentApprover" minOccurs="0"/>
                <xsd:element ref="ns2:PPReviewDate" minOccurs="0"/>
                <xsd:element ref="ns2:PPLastReviewedDate" minOccurs="0"/>
                <xsd:element ref="ns2:PPLastReviewedBy" minOccurs="0"/>
                <xsd:element ref="ns2:PPPublishedNotificationAddress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d79d500-426f-4b83-b4a1-1e2c3ec74fbe" elementFormDefault="qualified">
    <xsd:import namespace="http://schemas.microsoft.com/office/2006/documentManagement/types"/>
    <xsd:import namespace="http://schemas.microsoft.com/office/infopath/2007/PartnerControls"/>
    <xsd:element name="PPContentOwner" ma:index="10" nillable="true" ma:displayName="Content Owner" ma:description="The person ultimately responsible for the content of this item." ma:list="UserInfo" ma:internalName="PPConten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PContentAuthor" ma:index="11" nillable="true" ma:displayName="Content Author" ma:description="The person responsible for creating and maintaining this item’s content." ma:list="UserInfo" ma:internalName="PPContent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PSubmittedBy" ma:index="12" nillable="true" ma:displayName="Submitted By" ma:description="The person who submitted this item for approval." ma:list="UserInfo" ma:internalName="PPSubmit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PSubmittedDate" ma:index="13" nillable="true" ma:displayName="Submitted Date" ma:description="The date and time when this item was submitted for approval." ma:format="DateOnly" ma:internalName="PPSubmittedDate">
      <xsd:simpleType>
        <xsd:restriction base="dms:DateTime"/>
      </xsd:simpleType>
    </xsd:element>
    <xsd:element name="PPModeratedBy" ma:index="14" nillable="true" ma:displayName="Moderated By" ma:description="The user that either approved or rejected the item." ma:list="UserInfo" ma:internalName="PPModer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PModeratedDate" ma:index="15" nillable="true" ma:displayName="Moderated Date" ma:description="The date that the item was either approved or rejected." ma:format="DateOnly" ma:internalName="PPModeratedDate">
      <xsd:simpleType>
        <xsd:restriction base="dms:DateTime"/>
      </xsd:simpleType>
    </xsd:element>
    <xsd:element name="PPReferenceNumber" ma:index="16" nillable="true" ma:displayName="Reference Number" ma:description="The identifier from another system that represents or is related to this item (if applicable)." ma:internalName="PPReferenceNumber">
      <xsd:simpleType>
        <xsd:restriction base="dms:Text"/>
      </xsd:simpleType>
    </xsd:element>
    <xsd:element name="PPContentApprover" ma:index="17" nillable="true" ma:displayName="Content Approver" ma:description="The person who is responsible for approving the content of this item." ma:list="UserInfo" ma:internalName="PPContentApprov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PReviewDate" ma:index="18" nillable="true" ma:displayName="Review Date" ma:description="The date the item's content will be next due for review." ma:format="DateOnly" ma:internalName="PPReviewDate">
      <xsd:simpleType>
        <xsd:restriction base="dms:DateTime"/>
      </xsd:simpleType>
    </xsd:element>
    <xsd:element name="PPLastReviewedDate" ma:index="19" nillable="true" ma:displayName="Last Reviewed Date" ma:description="The date the item's content was last reviewed." ma:internalName="PPLastReviewedDate">
      <xsd:simpleType>
        <xsd:restriction base="dms:DateTime"/>
      </xsd:simpleType>
    </xsd:element>
    <xsd:element name="PPLastReviewedBy" ma:index="20" nillable="true" ma:displayName="Last Reviewed By" ma:description="The person who last reviewed the item's content." ma:list="UserInfo" ma:internalName="PPLastReview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PPublishedNotificationAddresses" ma:index="21" nillable="true" ma:displayName="Published Notification Address(es)" ma:description="The email address(es) of people to notify when this item is published. Note: Email addresses are separated by a ';'." ma:internalName="PPPublishedNotificationAddresse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D9C70C-1722-4F31-A694-FB96562870BB}"/>
</file>

<file path=customXml/itemProps2.xml><?xml version="1.0" encoding="utf-8"?>
<ds:datastoreItem xmlns:ds="http://schemas.openxmlformats.org/officeDocument/2006/customXml" ds:itemID="{2CB1B71E-512E-41DA-9629-B8BBD33AE66B}"/>
</file>

<file path=customXml/itemProps3.xml><?xml version="1.0" encoding="utf-8"?>
<ds:datastoreItem xmlns:ds="http://schemas.openxmlformats.org/officeDocument/2006/customXml" ds:itemID="{12CC15BE-F810-46A5-A9F4-0015EDA19D2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Book the Cook</dc:title>
  <dc:subject/>
  <dc:creator>CUTULI, Stephen</dc:creator>
  <cp:keywords/>
  <dc:description/>
  <cp:lastModifiedBy>ANDREWS, Emily (epand0)</cp:lastModifiedBy>
  <cp:revision/>
  <dcterms:created xsi:type="dcterms:W3CDTF">2021-08-02T01:46:26Z</dcterms:created>
  <dcterms:modified xsi:type="dcterms:W3CDTF">2025-12-09T03:47:29Z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0x01010075C624DC5A157948B2F8DA9090FBD03E</vt:lpwstr>
  </property>
  <property fmtid="{D5CDD505-2E9C-101B-9397-08002B2CF9AE}" pid="3" name="MediaServiceImageTags">
    <vt:lpwstr/>
  </property>
</Properties>
</file>